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DINH LE\Hồ sơ pháp lý\HSPL 2.2024\"/>
    </mc:Choice>
  </mc:AlternateContent>
  <xr:revisionPtr revIDLastSave="0" documentId="13_ncr:1_{65FE2288-C2CC-4310-9B04-526712CF1D5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ắc Ninh " sheetId="16" r:id="rId1"/>
    <sheet name="Hà Nam " sheetId="17" r:id="rId2"/>
    <sheet name="Quang Minh" sheetId="18" r:id="rId3"/>
    <sheet name="Văn Khê" sheetId="20" r:id="rId4"/>
    <sheet name="Hải Dương" sheetId="19" r:id="rId5"/>
    <sheet name="Xuân Phương" sheetId="21" r:id="rId6"/>
    <sheet name="bán HN2" sheetId="7" state="hidden" r:id="rId7"/>
    <sheet name="bán HN4" sheetId="6" state="hidden" r:id="rId8"/>
    <sheet name="HD1 cụm CN Long Xuyên" sheetId="10" state="hidden" r:id="rId9"/>
    <sheet name="HD2 TP Hải Dương" sheetId="11" state="hidden" r:id="rId10"/>
  </sheets>
  <calcPr calcId="191029"/>
</workbook>
</file>

<file path=xl/calcChain.xml><?xml version="1.0" encoding="utf-8"?>
<calcChain xmlns="http://schemas.openxmlformats.org/spreadsheetml/2006/main">
  <c r="F17" i="17" l="1"/>
  <c r="D59" i="18" l="1"/>
  <c r="G62" i="18"/>
  <c r="I62" i="18" s="1"/>
  <c r="F62" i="18"/>
  <c r="H62" i="18" s="1"/>
  <c r="J62" i="18" s="1"/>
  <c r="G65" i="18"/>
  <c r="I65" i="18" s="1"/>
  <c r="F65" i="18"/>
  <c r="H65" i="18" s="1"/>
  <c r="J65" i="18" s="1"/>
  <c r="G64" i="18"/>
  <c r="I64" i="18" s="1"/>
  <c r="F64" i="18"/>
  <c r="H64" i="18" s="1"/>
  <c r="J64" i="18" s="1"/>
  <c r="I63" i="18"/>
  <c r="G63" i="18"/>
  <c r="F63" i="18"/>
  <c r="H63" i="18" s="1"/>
  <c r="J63" i="18" s="1"/>
  <c r="G61" i="18"/>
  <c r="I61" i="18" s="1"/>
  <c r="F61" i="18"/>
  <c r="H61" i="18" s="1"/>
  <c r="J61" i="18" s="1"/>
  <c r="G60" i="18"/>
  <c r="I60" i="18" s="1"/>
  <c r="F60" i="18"/>
  <c r="H60" i="18" s="1"/>
  <c r="J60" i="18" s="1"/>
  <c r="F57" i="18"/>
  <c r="G58" i="18"/>
  <c r="I58" i="18" s="1"/>
  <c r="F58" i="18"/>
  <c r="H58" i="18" s="1"/>
  <c r="J58" i="18" s="1"/>
  <c r="G57" i="18"/>
  <c r="I57" i="18" s="1"/>
  <c r="H57" i="18"/>
  <c r="J57" i="18" s="1"/>
  <c r="G56" i="18"/>
  <c r="I56" i="18" s="1"/>
  <c r="F56" i="18"/>
  <c r="H56" i="18" s="1"/>
  <c r="J56" i="18" s="1"/>
  <c r="G55" i="18"/>
  <c r="I55" i="18" s="1"/>
  <c r="F55" i="18"/>
  <c r="H55" i="18" s="1"/>
  <c r="J55" i="18" s="1"/>
  <c r="H54" i="18"/>
  <c r="J54" i="18" s="1"/>
  <c r="G54" i="18"/>
  <c r="F54" i="18"/>
  <c r="D53" i="18"/>
  <c r="D9" i="16"/>
  <c r="G9" i="16" s="1"/>
  <c r="I9" i="16" s="1"/>
  <c r="F9" i="16"/>
  <c r="F10" i="16"/>
  <c r="H10" i="16" s="1"/>
  <c r="J10" i="16" s="1"/>
  <c r="G10" i="16"/>
  <c r="I10" i="16" s="1"/>
  <c r="F11" i="16"/>
  <c r="H11" i="16" s="1"/>
  <c r="J11" i="16" s="1"/>
  <c r="G11" i="16"/>
  <c r="I11" i="16" s="1"/>
  <c r="D17" i="18"/>
  <c r="D9" i="18"/>
  <c r="D24" i="18"/>
  <c r="G32" i="18"/>
  <c r="F48" i="18"/>
  <c r="H48" i="18" s="1"/>
  <c r="J48" i="18" s="1"/>
  <c r="G48" i="18"/>
  <c r="I48" i="18" s="1"/>
  <c r="F49" i="18"/>
  <c r="H49" i="18" s="1"/>
  <c r="J49" i="18" s="1"/>
  <c r="G49" i="18"/>
  <c r="I49" i="18" s="1"/>
  <c r="F39" i="18"/>
  <c r="H39" i="18" s="1"/>
  <c r="J39" i="18" s="1"/>
  <c r="G39" i="18"/>
  <c r="I39" i="18" s="1"/>
  <c r="G51" i="18"/>
  <c r="I51" i="18" s="1"/>
  <c r="F51" i="18"/>
  <c r="H51" i="18" s="1"/>
  <c r="J51" i="18" s="1"/>
  <c r="G50" i="18"/>
  <c r="I50" i="18" s="1"/>
  <c r="F50" i="18"/>
  <c r="H50" i="18" s="1"/>
  <c r="J50" i="18" s="1"/>
  <c r="G47" i="18"/>
  <c r="I47" i="18" s="1"/>
  <c r="F47" i="18"/>
  <c r="H47" i="18" s="1"/>
  <c r="J47" i="18" s="1"/>
  <c r="G46" i="18"/>
  <c r="I46" i="18" s="1"/>
  <c r="F46" i="18"/>
  <c r="H46" i="18" s="1"/>
  <c r="J46" i="18" s="1"/>
  <c r="G45" i="18"/>
  <c r="I45" i="18" s="1"/>
  <c r="F45" i="18"/>
  <c r="H45" i="18" s="1"/>
  <c r="J45" i="18" s="1"/>
  <c r="G44" i="18"/>
  <c r="I44" i="18" s="1"/>
  <c r="F44" i="18"/>
  <c r="H44" i="18" s="1"/>
  <c r="J44" i="18" s="1"/>
  <c r="G43" i="18"/>
  <c r="I43" i="18" s="1"/>
  <c r="F43" i="18"/>
  <c r="H43" i="18" s="1"/>
  <c r="J43" i="18" s="1"/>
  <c r="G42" i="18"/>
  <c r="I42" i="18" s="1"/>
  <c r="F42" i="18"/>
  <c r="H42" i="18" s="1"/>
  <c r="J42" i="18" s="1"/>
  <c r="G41" i="18"/>
  <c r="I41" i="18" s="1"/>
  <c r="F41" i="18"/>
  <c r="H41" i="18" s="1"/>
  <c r="J41" i="18" s="1"/>
  <c r="F40" i="18"/>
  <c r="G38" i="18"/>
  <c r="I38" i="18" s="1"/>
  <c r="F38" i="18"/>
  <c r="H38" i="18" s="1"/>
  <c r="J38" i="18" s="1"/>
  <c r="G37" i="18"/>
  <c r="I37" i="18" s="1"/>
  <c r="F37" i="18"/>
  <c r="H37" i="18" s="1"/>
  <c r="J37" i="18" s="1"/>
  <c r="G36" i="18"/>
  <c r="I36" i="18" s="1"/>
  <c r="F36" i="18"/>
  <c r="H36" i="18" s="1"/>
  <c r="J36" i="18" s="1"/>
  <c r="G35" i="18"/>
  <c r="I35" i="18" s="1"/>
  <c r="F35" i="18"/>
  <c r="H35" i="18" s="1"/>
  <c r="J35" i="18" s="1"/>
  <c r="G34" i="18"/>
  <c r="I34" i="18" s="1"/>
  <c r="F34" i="18"/>
  <c r="H34" i="18" s="1"/>
  <c r="J34" i="18" s="1"/>
  <c r="G33" i="18"/>
  <c r="I33" i="18" s="1"/>
  <c r="F33" i="18"/>
  <c r="H33" i="18" s="1"/>
  <c r="J33" i="18" s="1"/>
  <c r="F32" i="18"/>
  <c r="H32" i="18" s="1"/>
  <c r="J32" i="18" s="1"/>
  <c r="F29" i="18"/>
  <c r="G28" i="18"/>
  <c r="I28" i="18" s="1"/>
  <c r="F28" i="18"/>
  <c r="H28" i="18" s="1"/>
  <c r="J28" i="18" s="1"/>
  <c r="G23" i="18"/>
  <c r="I23" i="18" s="1"/>
  <c r="F23" i="18"/>
  <c r="H23" i="18" s="1"/>
  <c r="J23" i="18" s="1"/>
  <c r="G22" i="18"/>
  <c r="I22" i="18" s="1"/>
  <c r="F22" i="18"/>
  <c r="H22" i="18" s="1"/>
  <c r="J22" i="18" s="1"/>
  <c r="G21" i="18"/>
  <c r="I21" i="18" s="1"/>
  <c r="F21" i="18"/>
  <c r="H21" i="18" s="1"/>
  <c r="J21" i="18" s="1"/>
  <c r="G20" i="18"/>
  <c r="I20" i="18" s="1"/>
  <c r="F20" i="18"/>
  <c r="H20" i="18" s="1"/>
  <c r="J20" i="18" s="1"/>
  <c r="G19" i="18"/>
  <c r="I19" i="18" s="1"/>
  <c r="F19" i="18"/>
  <c r="H19" i="18" s="1"/>
  <c r="J19" i="18" s="1"/>
  <c r="G18" i="18"/>
  <c r="I18" i="18" s="1"/>
  <c r="F18" i="18"/>
  <c r="H18" i="18" s="1"/>
  <c r="J18" i="18" s="1"/>
  <c r="F17" i="18"/>
  <c r="G52" i="18" l="1"/>
  <c r="I54" i="18"/>
  <c r="I52" i="18" s="1"/>
  <c r="J52" i="18"/>
  <c r="H52" i="18"/>
  <c r="H9" i="16"/>
  <c r="J9" i="16" s="1"/>
  <c r="J8" i="16" s="1"/>
  <c r="I8" i="16"/>
  <c r="G30" i="18"/>
  <c r="I32" i="18"/>
  <c r="I30" i="18" s="1"/>
  <c r="J30" i="18"/>
  <c r="H30" i="18"/>
  <c r="G28" i="17"/>
  <c r="G29" i="17"/>
  <c r="G30" i="17"/>
  <c r="F28" i="17"/>
  <c r="H28" i="17" s="1"/>
  <c r="J28" i="17" s="1"/>
  <c r="F29" i="17"/>
  <c r="I29" i="17" s="1"/>
  <c r="F30" i="17"/>
  <c r="I30" i="17" s="1"/>
  <c r="I28" i="17" l="1"/>
  <c r="H30" i="17"/>
  <c r="J30" i="17" s="1"/>
  <c r="H29" i="17"/>
  <c r="J29" i="17" s="1"/>
  <c r="G23" i="16"/>
  <c r="I23" i="16" s="1"/>
  <c r="F23" i="16"/>
  <c r="H23" i="16" s="1"/>
  <c r="J23" i="16" s="1"/>
  <c r="F22" i="17"/>
  <c r="E22" i="16"/>
  <c r="G22" i="16" s="1"/>
  <c r="I22" i="16" s="1"/>
  <c r="G24" i="16"/>
  <c r="I24" i="16" s="1"/>
  <c r="F24" i="16"/>
  <c r="H24" i="16" s="1"/>
  <c r="J24" i="16" s="1"/>
  <c r="G21" i="16"/>
  <c r="I21" i="16" s="1"/>
  <c r="F21" i="16"/>
  <c r="H21" i="16" s="1"/>
  <c r="J21" i="16" s="1"/>
  <c r="G20" i="16"/>
  <c r="I20" i="16" s="1"/>
  <c r="F20" i="16"/>
  <c r="H20" i="16" s="1"/>
  <c r="J20" i="16" s="1"/>
  <c r="G19" i="16"/>
  <c r="I19" i="16" s="1"/>
  <c r="F19" i="16"/>
  <c r="H19" i="16" s="1"/>
  <c r="J19" i="16" s="1"/>
  <c r="F22" i="16" l="1"/>
  <c r="H22" i="16" s="1"/>
  <c r="J22" i="16" s="1"/>
  <c r="F9" i="19"/>
  <c r="F10" i="19"/>
  <c r="F11" i="19"/>
  <c r="F12" i="19"/>
  <c r="F13" i="19"/>
  <c r="F14" i="19"/>
  <c r="F15" i="19"/>
  <c r="F16" i="19"/>
  <c r="F17" i="19"/>
  <c r="F18" i="19"/>
  <c r="F19" i="19"/>
  <c r="F8" i="19"/>
  <c r="F10" i="20"/>
  <c r="F11" i="20"/>
  <c r="F13" i="20"/>
  <c r="F9" i="20"/>
  <c r="F11" i="18"/>
  <c r="F12" i="18"/>
  <c r="F13" i="18"/>
  <c r="F14" i="18"/>
  <c r="F15" i="18"/>
  <c r="F16" i="18"/>
  <c r="F24" i="18"/>
  <c r="F25" i="18"/>
  <c r="F26" i="18"/>
  <c r="F27" i="18"/>
  <c r="F10" i="18"/>
  <c r="F15" i="17"/>
  <c r="F16" i="17"/>
  <c r="F18" i="17"/>
  <c r="F19" i="17"/>
  <c r="F20" i="17"/>
  <c r="F21" i="17"/>
  <c r="F24" i="17"/>
  <c r="F25" i="17"/>
  <c r="F27" i="17"/>
  <c r="F31" i="17"/>
  <c r="F36" i="17"/>
  <c r="F14" i="17"/>
  <c r="F9" i="21"/>
  <c r="F10" i="21"/>
  <c r="F11" i="21"/>
  <c r="F8" i="21"/>
  <c r="F12" i="16"/>
  <c r="F13" i="16"/>
  <c r="F14" i="16"/>
  <c r="F15" i="16"/>
  <c r="F17" i="16"/>
  <c r="G29" i="18" l="1"/>
  <c r="I29" i="18" s="1"/>
  <c r="H29" i="18"/>
  <c r="J29" i="18" s="1"/>
  <c r="G26" i="18"/>
  <c r="I26" i="18" s="1"/>
  <c r="G27" i="18"/>
  <c r="I27" i="18" s="1"/>
  <c r="G25" i="18"/>
  <c r="H26" i="18"/>
  <c r="J26" i="18" s="1"/>
  <c r="H27" i="18"/>
  <c r="J27" i="18" s="1"/>
  <c r="H11" i="18" l="1"/>
  <c r="J11" i="18" s="1"/>
  <c r="H12" i="18"/>
  <c r="J12" i="18" s="1"/>
  <c r="H13" i="18"/>
  <c r="J13" i="18" s="1"/>
  <c r="G11" i="18"/>
  <c r="I11" i="18" s="1"/>
  <c r="G12" i="18"/>
  <c r="I12" i="18" s="1"/>
  <c r="G13" i="18"/>
  <c r="I13" i="18" s="1"/>
  <c r="G14" i="18"/>
  <c r="J10" i="21" l="1"/>
  <c r="I10" i="21"/>
  <c r="H9" i="21"/>
  <c r="J9" i="21" s="1"/>
  <c r="H10" i="21"/>
  <c r="G9" i="21"/>
  <c r="I9" i="21" s="1"/>
  <c r="G10" i="21"/>
  <c r="G11" i="21"/>
  <c r="I11" i="21" s="1"/>
  <c r="H11" i="21"/>
  <c r="J11" i="21" s="1"/>
  <c r="I11" i="19" l="1"/>
  <c r="I13" i="19"/>
  <c r="I14" i="19"/>
  <c r="I15" i="19"/>
  <c r="I16" i="19"/>
  <c r="I18" i="19"/>
  <c r="H13" i="19"/>
  <c r="J13" i="19" s="1"/>
  <c r="H14" i="19"/>
  <c r="J14" i="19" s="1"/>
  <c r="H15" i="19"/>
  <c r="J15" i="19" s="1"/>
  <c r="H16" i="19"/>
  <c r="J16" i="19" s="1"/>
  <c r="H18" i="19"/>
  <c r="J18" i="19" s="1"/>
  <c r="G9" i="19"/>
  <c r="I9" i="19" s="1"/>
  <c r="G10" i="19"/>
  <c r="I10" i="19" s="1"/>
  <c r="G11" i="19"/>
  <c r="G12" i="19"/>
  <c r="I12" i="19" s="1"/>
  <c r="G13" i="19"/>
  <c r="G14" i="19"/>
  <c r="G15" i="19"/>
  <c r="G16" i="19"/>
  <c r="G17" i="19"/>
  <c r="I17" i="19" s="1"/>
  <c r="G18" i="19"/>
  <c r="G19" i="19"/>
  <c r="I19" i="19" s="1"/>
  <c r="H9" i="19"/>
  <c r="J9" i="19" s="1"/>
  <c r="H10" i="19"/>
  <c r="J10" i="19" s="1"/>
  <c r="H11" i="19"/>
  <c r="J11" i="19" s="1"/>
  <c r="H12" i="19"/>
  <c r="J12" i="19" s="1"/>
  <c r="H17" i="19"/>
  <c r="J17" i="19" s="1"/>
  <c r="H19" i="19"/>
  <c r="J19" i="19" s="1"/>
  <c r="D17" i="19"/>
  <c r="D15" i="19"/>
  <c r="D14" i="19"/>
  <c r="D13" i="19"/>
  <c r="D12" i="19"/>
  <c r="D11" i="19"/>
  <c r="D10" i="19"/>
  <c r="D9" i="19"/>
  <c r="D8" i="19"/>
  <c r="G10" i="20"/>
  <c r="I10" i="20" s="1"/>
  <c r="G11" i="20"/>
  <c r="I11" i="20" s="1"/>
  <c r="G13" i="20"/>
  <c r="I13" i="20" s="1"/>
  <c r="H10" i="20"/>
  <c r="J10" i="20" s="1"/>
  <c r="H11" i="20"/>
  <c r="J11" i="20" s="1"/>
  <c r="H13" i="20"/>
  <c r="J13" i="20" s="1"/>
  <c r="D12" i="20" l="1"/>
  <c r="E12" i="20" s="1"/>
  <c r="F12" i="20" l="1"/>
  <c r="G12" i="20" s="1"/>
  <c r="H12" i="20" s="1"/>
  <c r="I12" i="20" s="1"/>
  <c r="J12" i="20" s="1"/>
  <c r="G8" i="21"/>
  <c r="I8" i="21" s="1"/>
  <c r="H8" i="21" l="1"/>
  <c r="J8" i="21" s="1"/>
  <c r="G9" i="20"/>
  <c r="I9" i="20" s="1"/>
  <c r="H9" i="20"/>
  <c r="J9" i="20" s="1"/>
  <c r="G8" i="19"/>
  <c r="I8" i="19" s="1"/>
  <c r="H8" i="19"/>
  <c r="J8" i="19" s="1"/>
  <c r="I8" i="20" l="1"/>
  <c r="J8" i="20"/>
  <c r="E32" i="17"/>
  <c r="E23" i="17"/>
  <c r="F23" i="17" s="1"/>
  <c r="F32" i="17" l="1"/>
  <c r="E33" i="17"/>
  <c r="E16" i="16"/>
  <c r="F16" i="16" s="1"/>
  <c r="E34" i="17" l="1"/>
  <c r="F33" i="17"/>
  <c r="G33" i="17"/>
  <c r="H14" i="16"/>
  <c r="J14" i="16" s="1"/>
  <c r="G14" i="16"/>
  <c r="I14" i="16" s="1"/>
  <c r="G13" i="16"/>
  <c r="I13" i="16" s="1"/>
  <c r="H13" i="16"/>
  <c r="J13" i="16" s="1"/>
  <c r="H33" i="17" l="1"/>
  <c r="J33" i="17" s="1"/>
  <c r="I33" i="17"/>
  <c r="E35" i="17"/>
  <c r="G34" i="17"/>
  <c r="F34" i="17"/>
  <c r="H16" i="17"/>
  <c r="J16" i="17" s="1"/>
  <c r="H15" i="17"/>
  <c r="J15" i="17" s="1"/>
  <c r="H14" i="17"/>
  <c r="G16" i="17"/>
  <c r="I16" i="17" s="1"/>
  <c r="G15" i="17"/>
  <c r="I15" i="17" s="1"/>
  <c r="G14" i="17"/>
  <c r="I14" i="17" s="1"/>
  <c r="D13" i="17"/>
  <c r="F35" i="17" l="1"/>
  <c r="G35" i="17"/>
  <c r="H34" i="17"/>
  <c r="J34" i="17" s="1"/>
  <c r="I34" i="17"/>
  <c r="G13" i="17"/>
  <c r="H13" i="17"/>
  <c r="I13" i="17"/>
  <c r="J14" i="17"/>
  <c r="J13" i="17" s="1"/>
  <c r="H35" i="17" l="1"/>
  <c r="J35" i="17" s="1"/>
  <c r="I35" i="17"/>
  <c r="G21" i="17"/>
  <c r="I21" i="17"/>
  <c r="G20" i="17"/>
  <c r="I20" i="17"/>
  <c r="H21" i="17" l="1"/>
  <c r="J21" i="17" s="1"/>
  <c r="H20" i="17"/>
  <c r="J20" i="17" s="1"/>
  <c r="I14" i="18"/>
  <c r="G16" i="18"/>
  <c r="I16" i="18" s="1"/>
  <c r="H14" i="18"/>
  <c r="J14" i="18" s="1"/>
  <c r="H16" i="18"/>
  <c r="J16" i="18" s="1"/>
  <c r="H15" i="18" l="1"/>
  <c r="J15" i="18" s="1"/>
  <c r="G15" i="18"/>
  <c r="I15" i="18" s="1"/>
  <c r="H25" i="18"/>
  <c r="J25" i="18" s="1"/>
  <c r="I25" i="18"/>
  <c r="G10" i="18"/>
  <c r="I10" i="18" s="1"/>
  <c r="H10" i="18"/>
  <c r="J10" i="18" l="1"/>
  <c r="G8" i="18"/>
  <c r="I8" i="18"/>
  <c r="J8" i="18" l="1"/>
  <c r="H8" i="18"/>
  <c r="G16" i="16" l="1"/>
  <c r="I16" i="16" s="1"/>
  <c r="G17" i="16"/>
  <c r="I17" i="16" s="1"/>
  <c r="H16" i="16"/>
  <c r="J16" i="16" s="1"/>
  <c r="H17" i="16"/>
  <c r="J17" i="16" s="1"/>
  <c r="G15" i="16"/>
  <c r="I15" i="16" s="1"/>
  <c r="H15" i="16" l="1"/>
  <c r="J15" i="16" s="1"/>
  <c r="H27" i="17" l="1"/>
  <c r="J27" i="17" s="1"/>
  <c r="G27" i="17"/>
  <c r="I27" i="17" l="1"/>
  <c r="H36" i="17"/>
  <c r="J36" i="17" s="1"/>
  <c r="H31" i="17"/>
  <c r="J31" i="17" s="1"/>
  <c r="H25" i="17"/>
  <c r="J25" i="17" s="1"/>
  <c r="I19" i="17"/>
  <c r="G32" i="17"/>
  <c r="I32" i="17"/>
  <c r="G24" i="17"/>
  <c r="I24" i="17"/>
  <c r="G23" i="17"/>
  <c r="I23" i="17" s="1"/>
  <c r="H23" i="17"/>
  <c r="J23" i="17" s="1"/>
  <c r="G22" i="17"/>
  <c r="I22" i="17" s="1"/>
  <c r="H22" i="17"/>
  <c r="J22" i="17" s="1"/>
  <c r="G19" i="17"/>
  <c r="I18" i="17"/>
  <c r="G18" i="17"/>
  <c r="H18" i="17" l="1"/>
  <c r="J18" i="17" s="1"/>
  <c r="H24" i="17"/>
  <c r="J24" i="17" s="1"/>
  <c r="G36" i="17"/>
  <c r="I36" i="17" s="1"/>
  <c r="G31" i="17"/>
  <c r="I31" i="17" s="1"/>
  <c r="G25" i="17"/>
  <c r="I25" i="17" s="1"/>
  <c r="I17" i="17" s="1"/>
  <c r="H19" i="17"/>
  <c r="J19" i="17" s="1"/>
  <c r="H32" i="17"/>
  <c r="J32" i="17" s="1"/>
  <c r="J17" i="17" l="1"/>
  <c r="G17" i="17"/>
  <c r="H17" i="17"/>
  <c r="G25" i="11" l="1"/>
  <c r="F25" i="11"/>
  <c r="H25" i="11" s="1"/>
  <c r="G24" i="11"/>
  <c r="F24" i="11"/>
  <c r="H24" i="11" s="1"/>
  <c r="G23" i="11"/>
  <c r="F23" i="11"/>
  <c r="H23" i="11" s="1"/>
  <c r="G22" i="11"/>
  <c r="F22" i="11"/>
  <c r="H22" i="11" s="1"/>
  <c r="G21" i="11"/>
  <c r="F21" i="11"/>
  <c r="H21" i="11" s="1"/>
  <c r="G20" i="11"/>
  <c r="F20" i="11"/>
  <c r="H20" i="11" s="1"/>
  <c r="G19" i="11"/>
  <c r="F19" i="11"/>
  <c r="H19" i="11" s="1"/>
  <c r="G18" i="11"/>
  <c r="F18" i="11"/>
  <c r="H18" i="11" s="1"/>
  <c r="G17" i="11"/>
  <c r="F17" i="11"/>
  <c r="H17" i="11" s="1"/>
  <c r="G16" i="11"/>
  <c r="F16" i="11"/>
  <c r="H16" i="11" s="1"/>
  <c r="G15" i="11"/>
  <c r="F15" i="11"/>
  <c r="H15" i="11" s="1"/>
  <c r="G14" i="11"/>
  <c r="F14" i="11"/>
  <c r="H14" i="11" s="1"/>
  <c r="G13" i="11"/>
  <c r="F13" i="11"/>
  <c r="H13" i="11" s="1"/>
  <c r="G12" i="11"/>
  <c r="F12" i="11"/>
  <c r="H12" i="11" s="1"/>
  <c r="G47" i="10"/>
  <c r="F47" i="10"/>
  <c r="H47" i="10" s="1"/>
  <c r="G46" i="10"/>
  <c r="F46" i="10"/>
  <c r="H46" i="10" s="1"/>
  <c r="G45" i="10"/>
  <c r="F45" i="10"/>
  <c r="H45" i="10" s="1"/>
  <c r="F44" i="10"/>
  <c r="D44" i="10"/>
  <c r="G44" i="10" s="1"/>
  <c r="G42" i="10"/>
  <c r="F42" i="10"/>
  <c r="H42" i="10" s="1"/>
  <c r="G41" i="10"/>
  <c r="F41" i="10"/>
  <c r="H41" i="10" s="1"/>
  <c r="G40" i="10"/>
  <c r="F40" i="10"/>
  <c r="H40" i="10" s="1"/>
  <c r="F39" i="10"/>
  <c r="D39" i="10"/>
  <c r="G39" i="10" s="1"/>
  <c r="G37" i="10"/>
  <c r="F37" i="10"/>
  <c r="H37" i="10" s="1"/>
  <c r="G36" i="10"/>
  <c r="F36" i="10"/>
  <c r="H36" i="10" s="1"/>
  <c r="G35" i="10"/>
  <c r="F35" i="10"/>
  <c r="H35" i="10" s="1"/>
  <c r="F34" i="10"/>
  <c r="D34" i="10"/>
  <c r="G34" i="10" s="1"/>
  <c r="G32" i="10"/>
  <c r="F32" i="10"/>
  <c r="H32" i="10" s="1"/>
  <c r="G31" i="10"/>
  <c r="F31" i="10"/>
  <c r="H31" i="10" s="1"/>
  <c r="G30" i="10"/>
  <c r="F30" i="10"/>
  <c r="H30" i="10" s="1"/>
  <c r="F29" i="10"/>
  <c r="D29" i="10"/>
  <c r="G29" i="10" s="1"/>
  <c r="G27" i="10"/>
  <c r="F27" i="10"/>
  <c r="H27" i="10" s="1"/>
  <c r="G26" i="10"/>
  <c r="F26" i="10"/>
  <c r="H26" i="10" s="1"/>
  <c r="G25" i="10"/>
  <c r="F25" i="10"/>
  <c r="H25" i="10" s="1"/>
  <c r="F24" i="10"/>
  <c r="D24" i="10"/>
  <c r="G24" i="10" s="1"/>
  <c r="G22" i="10"/>
  <c r="F22" i="10"/>
  <c r="H22" i="10" s="1"/>
  <c r="G21" i="10"/>
  <c r="F21" i="10"/>
  <c r="H21" i="10" s="1"/>
  <c r="G20" i="10"/>
  <c r="F20" i="10"/>
  <c r="H20" i="10" s="1"/>
  <c r="F19" i="10"/>
  <c r="D19" i="10"/>
  <c r="G19" i="10" s="1"/>
  <c r="G17" i="10"/>
  <c r="F17" i="10"/>
  <c r="H17" i="10" s="1"/>
  <c r="G16" i="10"/>
  <c r="F16" i="10"/>
  <c r="H16" i="10" s="1"/>
  <c r="G15" i="10"/>
  <c r="F15" i="10"/>
  <c r="H15" i="10" s="1"/>
  <c r="G14" i="10"/>
  <c r="F14" i="10"/>
  <c r="H14" i="10" s="1"/>
  <c r="F13" i="10"/>
  <c r="D13" i="10"/>
  <c r="G13" i="10" s="1"/>
  <c r="H13" i="10" l="1"/>
  <c r="H19" i="10"/>
  <c r="H24" i="10"/>
  <c r="H29" i="10"/>
  <c r="H34" i="10"/>
  <c r="H39" i="10"/>
  <c r="H44" i="10"/>
  <c r="E12" i="7" l="1"/>
  <c r="F12" i="7" s="1"/>
  <c r="E18" i="6"/>
  <c r="F18" i="6" s="1"/>
  <c r="G18" i="6" s="1"/>
  <c r="E17" i="6"/>
  <c r="F17" i="6" s="1"/>
  <c r="G17" i="6" s="1"/>
  <c r="E16" i="6"/>
  <c r="F16" i="6" s="1"/>
  <c r="G16" i="6" s="1"/>
  <c r="E15" i="6"/>
  <c r="F15" i="6" s="1"/>
  <c r="G15" i="6" s="1"/>
  <c r="F14" i="6"/>
  <c r="G14" i="6" s="1"/>
  <c r="E13" i="6"/>
  <c r="F13" i="6" s="1"/>
  <c r="G13" i="6" s="1"/>
  <c r="E12" i="6"/>
  <c r="F12" i="6" s="1"/>
  <c r="F20" i="6" l="1"/>
  <c r="G12" i="6"/>
  <c r="G20" i="6" s="1"/>
  <c r="E20" i="6"/>
</calcChain>
</file>

<file path=xl/sharedStrings.xml><?xml version="1.0" encoding="utf-8"?>
<sst xmlns="http://schemas.openxmlformats.org/spreadsheetml/2006/main" count="649" uniqueCount="254">
  <si>
    <t>USD</t>
  </si>
  <si>
    <t>VNĐ</t>
  </si>
  <si>
    <t>Nhà xe</t>
  </si>
  <si>
    <t>STT</t>
  </si>
  <si>
    <t>Diện tích</t>
  </si>
  <si>
    <t>Đơn giá (m2/tháng)</t>
  </si>
  <si>
    <t>ĐVT</t>
  </si>
  <si>
    <t>m2</t>
  </si>
  <si>
    <t>Văn phòng NX1</t>
  </si>
  <si>
    <t>Sân đường</t>
  </si>
  <si>
    <t>Mô tả</t>
  </si>
  <si>
    <t>Tình trạng</t>
  </si>
  <si>
    <t>Tiền thuê TBA 1250KVA</t>
  </si>
  <si>
    <t>Phí dịch vụ chung</t>
  </si>
  <si>
    <t>gói</t>
  </si>
  <si>
    <t>Thành tiền/tháng</t>
  </si>
  <si>
    <t>Thành tiền/ năm</t>
  </si>
  <si>
    <t>Nhà bảo vệ</t>
  </si>
  <si>
    <t>Ghi chú/Note</t>
  </si>
  <si>
    <r>
      <t xml:space="preserve">Thanh toán/ </t>
    </r>
    <r>
      <rPr>
        <b/>
        <i/>
        <sz val="12"/>
        <rFont val="Times New Roman"/>
        <family val="1"/>
      </rPr>
      <t>payment methods</t>
    </r>
  </si>
  <si>
    <t xml:space="preserve">*  Đặt cọc 12 tháng tiền thuê, thanh toán 12 tháng/lần. </t>
  </si>
  <si>
    <t>12 months deposit of rent, payment of 12 months / time.</t>
  </si>
  <si>
    <t>* Đơn giá ổn định trong 2 năm đầu. Từ năm thứ 3 có thể điều chỉnh tăng, mỗi năm không quá 10% của năm liền trước.</t>
  </si>
  <si>
    <t>Unit price is stable in the first 2 years. From the 3rd year it is possible to adjust the increase, each year must not exceed 10% of the previous year.</t>
  </si>
  <si>
    <t>DSP COMPANY LIMITED.,</t>
  </si>
  <si>
    <t>Office: Dinhle building, N09 Trandangninh str, Caugiay dist, Hanoi city</t>
  </si>
  <si>
    <t>Factory:  Dong Van IV Industrial, Dai Cuong, Kim Bang, Ha Nam</t>
  </si>
  <si>
    <t>BÁO GIÁ CHUYỂN NHƯỢNG NM HÀ NAM 4</t>
  </si>
  <si>
    <t xml:space="preserve">Địa điểm: </t>
  </si>
  <si>
    <t>Diện tích đất: 15.000m2</t>
  </si>
  <si>
    <t>TT</t>
  </si>
  <si>
    <t>Hạng mục</t>
  </si>
  <si>
    <t>Đơn giá (USD/m2)</t>
  </si>
  <si>
    <t>Thành tiền (chưa bao gồm thuế)</t>
  </si>
  <si>
    <t>Thuế VAT</t>
  </si>
  <si>
    <t>Thành tiền (USD)</t>
  </si>
  <si>
    <t>Ghi chú</t>
  </si>
  <si>
    <t xml:space="preserve">Giá trị thuê lại đất </t>
  </si>
  <si>
    <t>Giá trị xây dựng: bao gồm nhà văn phòng 2 tầng 827,28m2; nhà xưởng 1 tầng:5.090 m2; và các hạng mục phụ trợ</t>
  </si>
  <si>
    <t>TBA 1250</t>
  </si>
  <si>
    <t>Hệ thống sân đường, hạ tầng</t>
  </si>
  <si>
    <t>Cổng, biển hiệu, cây xanh</t>
  </si>
  <si>
    <t>Tường rào (m dài)</t>
  </si>
  <si>
    <t>Bể nước ngầm (m3)</t>
  </si>
  <si>
    <t xml:space="preserve">ALL TOTAL </t>
  </si>
  <si>
    <t xml:space="preserve">BÁO GIÁ  CHUYỂN NHƯỢNG </t>
  </si>
  <si>
    <t>Địa điểm: KCN Đồng Văn IV, xã Đại Cương, huyện Kim Bảng, tỉnh Hà Nam</t>
  </si>
  <si>
    <t>Diện tích nhà máy: 23.272m2</t>
  </si>
  <si>
    <t>Giá USD (chưa bao gồm thuế)</t>
  </si>
  <si>
    <t>Giá trị tài sản gắn liền với đất</t>
  </si>
  <si>
    <t>Trong đó chi phí bên A chịu:</t>
  </si>
  <si>
    <t>Thuế TNDN từ việc chuyển nhượng</t>
  </si>
  <si>
    <t>Phí quản lý KCN, thuế phi nông nghiệp, tiền thuê đất đến thời điểm bàn giao</t>
  </si>
  <si>
    <t>Chi phí sang tên chuyển nhượng</t>
  </si>
  <si>
    <t>Đơn giá các chi phí liên quan hiện DN đang chi trả</t>
  </si>
  <si>
    <t>Giá điện</t>
  </si>
  <si>
    <t>BT 2.666đ/kwh, CĐ 4.587đ/kwh, TĐ 1.622đ/kwh</t>
  </si>
  <si>
    <t>ĐƠN GIÁ CHƯA BAO GỒM THUẾ VAT</t>
  </si>
  <si>
    <t>Giá nước</t>
  </si>
  <si>
    <t>11.500đ/m3</t>
  </si>
  <si>
    <t>Phí xử lý nước thải</t>
  </si>
  <si>
    <t>9.600đ/m3</t>
  </si>
  <si>
    <t>Phí quản lý KCN</t>
  </si>
  <si>
    <t>6.500đ/m2/năm</t>
  </si>
  <si>
    <t>Nhà xưởng</t>
  </si>
  <si>
    <t>Văn phòng</t>
  </si>
  <si>
    <t>DINH LE GROUP</t>
  </si>
  <si>
    <t>Địa điểm: Cụm công nghiệp Long Xuyên, P. Long Xuyên, TX Kinh Môn, tỉnh Hải Dương</t>
  </si>
  <si>
    <t>Diện tích nhà máy: 77.525 m2</t>
  </si>
  <si>
    <t>Thành tiền (chưa bao gồm thuế)/tháng</t>
  </si>
  <si>
    <t>NHÀ MÁY 1</t>
  </si>
  <si>
    <t>Dự án bắt đầu triển khai, có thể bàn giao từ: Tháng 1/2021</t>
  </si>
  <si>
    <t>Nhà xưởng số 1</t>
  </si>
  <si>
    <t>Nhà xưởng số 2</t>
  </si>
  <si>
    <t>NHÀ MÁY 2</t>
  </si>
  <si>
    <t>NHÀ MÁY 3</t>
  </si>
  <si>
    <t>NHÀ MÁY 4</t>
  </si>
  <si>
    <t>NHÀ MÁY 5</t>
  </si>
  <si>
    <t>NHÀ MÁY 6</t>
  </si>
  <si>
    <t>NHÀ MÁY 7</t>
  </si>
  <si>
    <t>Tất cả giá trên chưa bao gồm: phí điện, nước, phí quản lý KCN, phí dịch vụ chung, VAT 10%</t>
  </si>
  <si>
    <t>*</t>
  </si>
  <si>
    <t>Thanh toán</t>
  </si>
  <si>
    <t>tháng/lân</t>
  </si>
  <si>
    <t>Đặt cọc</t>
  </si>
  <si>
    <t>tháng</t>
  </si>
  <si>
    <t>**</t>
  </si>
  <si>
    <t>Mô tả nhà xưởng</t>
  </si>
  <si>
    <t>- Nhà xưởng mới, tường panel + gạch, tôn mái Bluescope, nền bê tông</t>
  </si>
  <si>
    <t>- Điện chiếu sáng 150 Lux, hệ thống PCCC Spinkler, thang máy</t>
  </si>
  <si>
    <t>BÁO GIÁ CHO THUÊ NHÀ MÁY HD2</t>
  </si>
  <si>
    <t>Địa điểm: TP Hải Dương, tỉnh Hải Dương</t>
  </si>
  <si>
    <t>Diện tích nhà máy: 44.000 m2</t>
  </si>
  <si>
    <t>Nhà xưởng số 1 (3 tầng)</t>
  </si>
  <si>
    <t>Tầng 1 nhà xưởng</t>
  </si>
  <si>
    <t>Tầng 2 nhà xưởng</t>
  </si>
  <si>
    <t>Tầng 3 nhà xưởng</t>
  </si>
  <si>
    <t>Nhà xưởng số 2 (3 tầng)</t>
  </si>
  <si>
    <t>Nhà xưởng số 3 (3 tầng)</t>
  </si>
  <si>
    <t>Nhà xe (3 tầng)</t>
  </si>
  <si>
    <t>Nhà bảo vệ, nhà trạm bơm, nhà đặt TBA 1250KVA</t>
  </si>
  <si>
    <t>Tùy theo diện tích thực tế thuê</t>
  </si>
  <si>
    <t>BÁO GIÁ CHO THUÊ NHÀ MÁY HẢI DƯƠNG</t>
  </si>
  <si>
    <t>CÔNG TY TNHH MTV CƠ KHÍ VÀ GIAO NHẬN KHO VẬN DLH</t>
  </si>
  <si>
    <t>Thông số kỹ thuật</t>
  </si>
  <si>
    <t>+ brick wall, Bluescope roofing, concrete foundation; Lighting power 150 Lux, Fire protection Spinkler</t>
  </si>
  <si>
    <r>
      <t xml:space="preserve">* Nhà xưởng mới chưa sử dụng, tường panel + gạch, tôn mái Bluescope, nền bê tông; Điện chiếu sáng 150 Lux, PCCC Spinkler / </t>
    </r>
    <r>
      <rPr>
        <i/>
        <sz val="12"/>
        <color theme="1"/>
        <rFont val="Times New Roman"/>
        <family val="1"/>
      </rPr>
      <t xml:space="preserve">New unused workshop, panel </t>
    </r>
  </si>
  <si>
    <r>
      <t>* Tải trọng sàn tầng 1: 2 tấn/m2;  tầng 2: 1 tấn/m2/</t>
    </r>
    <r>
      <rPr>
        <i/>
        <sz val="12"/>
        <color theme="1"/>
        <rFont val="Times New Roman"/>
        <family val="1"/>
      </rPr>
      <t xml:space="preserve"> Floor load: 2 tons/m2; 2nd floor: 1 ton/m2</t>
    </r>
  </si>
  <si>
    <r>
      <t xml:space="preserve">* Chiều cao  tầng 1: 6m;  Tầng 2: 4m/ </t>
    </r>
    <r>
      <rPr>
        <i/>
        <sz val="12"/>
        <color theme="1"/>
        <rFont val="Times New Roman"/>
        <family val="1"/>
      </rPr>
      <t>1st floor height: 6m; 2nd floor: 4m</t>
    </r>
  </si>
  <si>
    <r>
      <t xml:space="preserve">* Kích thước thang máy, tải trọng: 3,2x2,8m, tải trọng 3 tấn/thang/ </t>
    </r>
    <r>
      <rPr>
        <i/>
        <sz val="12"/>
        <color theme="1"/>
        <rFont val="Times New Roman"/>
        <family val="1"/>
      </rPr>
      <t>Elevator size, load: 3.2x2.8m, load 3 tons/ladder</t>
    </r>
  </si>
  <si>
    <t>Nhà máy HN3 - KCN Đồng Văn 2</t>
  </si>
  <si>
    <t>Nhà máy Bắc Ninh 3 (12ha)
Bac Ninh 3 Factory (12ha)</t>
  </si>
  <si>
    <t>Đã xây dựng xong, sẵn sàng để cho thuê
Finished construction, ready to rent</t>
  </si>
  <si>
    <t>DINHLE GROUP</t>
  </si>
  <si>
    <t>Location: Dong Van IV IP, Dai Cuong Commune, Kim Bang district, Ha Nam province</t>
  </si>
  <si>
    <t>DSP HA NAM COMPANY LIMITED</t>
  </si>
  <si>
    <t>Address:  Dong Van IV IP, Nhat Tan, Kim Bang, Ha Nam</t>
  </si>
  <si>
    <r>
      <t xml:space="preserve">* Nhà xưởng mới chưa sử dụng, tường panel + gạch, tôn mái Bluescope, nền bê tông; Điện chiếu sáng 150 Lux, PCCC Spinkler / </t>
    </r>
    <r>
      <rPr>
        <i/>
        <sz val="12"/>
        <color theme="1"/>
        <rFont val="Cambria"/>
        <family val="1"/>
      </rPr>
      <t xml:space="preserve">New unused workshop, panel </t>
    </r>
  </si>
  <si>
    <r>
      <t>* Tải trọng sàn tầng 1: 2 tấn/m2;  tầng 2: 1 tấn/m2/</t>
    </r>
    <r>
      <rPr>
        <i/>
        <sz val="12"/>
        <color theme="1"/>
        <rFont val="Cambria"/>
        <family val="1"/>
      </rPr>
      <t xml:space="preserve"> Floor load: 2 tons/m2; 2nd floor: 1 ton/m2</t>
    </r>
  </si>
  <si>
    <r>
      <t xml:space="preserve">* Chiều cao  tầng 1: 6m;  Tầng 2: 4m/ </t>
    </r>
    <r>
      <rPr>
        <i/>
        <sz val="12"/>
        <color theme="1"/>
        <rFont val="Cambria"/>
        <family val="1"/>
      </rPr>
      <t>1st floor height: 6m; 2nd floor: 4m</t>
    </r>
  </si>
  <si>
    <r>
      <t xml:space="preserve">* Kích thước thang máy, tải trọng: 3,2x2,8m, tải trọng 3 tấn/thang/ </t>
    </r>
    <r>
      <rPr>
        <i/>
        <sz val="12"/>
        <color theme="1"/>
        <rFont val="Cambria"/>
        <family val="1"/>
      </rPr>
      <t>Elevator size, load: 3.2x2.8m, load 3 tons/ladder</t>
    </r>
  </si>
  <si>
    <r>
      <t xml:space="preserve">Thanh toán/ </t>
    </r>
    <r>
      <rPr>
        <b/>
        <i/>
        <sz val="12"/>
        <rFont val="Cambria"/>
        <family val="1"/>
      </rPr>
      <t>payment methods</t>
    </r>
  </si>
  <si>
    <r>
      <t xml:space="preserve">TT / </t>
    </r>
    <r>
      <rPr>
        <b/>
        <i/>
        <sz val="12"/>
        <rFont val="Cambria"/>
        <family val="1"/>
      </rPr>
      <t>No</t>
    </r>
  </si>
  <si>
    <r>
      <t xml:space="preserve">Hạng mục / </t>
    </r>
    <r>
      <rPr>
        <b/>
        <i/>
        <sz val="12"/>
        <rFont val="Cambria"/>
        <family val="1"/>
      </rPr>
      <t>Items</t>
    </r>
  </si>
  <si>
    <r>
      <t xml:space="preserve">DVT/ </t>
    </r>
    <r>
      <rPr>
        <b/>
        <i/>
        <sz val="12"/>
        <rFont val="Cambria"/>
        <family val="1"/>
      </rPr>
      <t>Unit</t>
    </r>
  </si>
  <si>
    <r>
      <t xml:space="preserve">Diện tích / </t>
    </r>
    <r>
      <rPr>
        <b/>
        <i/>
        <sz val="12"/>
        <rFont val="Cambria"/>
        <family val="1"/>
      </rPr>
      <t>Area</t>
    </r>
  </si>
  <si>
    <r>
      <t xml:space="preserve">Đơn giá (m2/tháng) / </t>
    </r>
    <r>
      <rPr>
        <b/>
        <i/>
        <sz val="12"/>
        <rFont val="Cambria"/>
        <family val="1"/>
      </rPr>
      <t>Unit (m2 / month)</t>
    </r>
  </si>
  <si>
    <r>
      <t xml:space="preserve">Thành tiền (chưa bao gồm thuế)/tháng / </t>
    </r>
    <r>
      <rPr>
        <b/>
        <i/>
        <sz val="12"/>
        <rFont val="Cambria"/>
        <family val="1"/>
      </rPr>
      <t>Amount (excluding tax) / month</t>
    </r>
  </si>
  <si>
    <r>
      <t xml:space="preserve">Thành tiền (chưa bao gồm thuế)/ năm / </t>
    </r>
    <r>
      <rPr>
        <b/>
        <i/>
        <sz val="12"/>
        <rFont val="Cambria"/>
        <family val="1"/>
      </rPr>
      <t>Amount (excluding tax) / year</t>
    </r>
  </si>
  <si>
    <r>
      <t xml:space="preserve">Tình trạng / </t>
    </r>
    <r>
      <rPr>
        <b/>
        <i/>
        <sz val="12"/>
        <color theme="1"/>
        <rFont val="Cambria"/>
        <family val="1"/>
      </rPr>
      <t>status</t>
    </r>
  </si>
  <si>
    <r>
      <t xml:space="preserve">Nhà máy Bắc Ninh 2 (5ha)
</t>
    </r>
    <r>
      <rPr>
        <b/>
        <i/>
        <sz val="12"/>
        <rFont val="Cambria"/>
        <family val="1"/>
      </rPr>
      <t>Bac Ninh 2 Factory (5ha)</t>
    </r>
  </si>
  <si>
    <r>
      <t xml:space="preserve">Văn phòng NX1 ( tầng2 )
</t>
    </r>
    <r>
      <rPr>
        <i/>
        <sz val="12"/>
        <rFont val="Cambria"/>
        <family val="1"/>
      </rPr>
      <t>Office in Factory 1 (the 2st floor)</t>
    </r>
  </si>
  <si>
    <r>
      <t xml:space="preserve">Nhà xe
</t>
    </r>
    <r>
      <rPr>
        <i/>
        <sz val="12"/>
        <rFont val="Cambria"/>
        <family val="1"/>
      </rPr>
      <t>Garage</t>
    </r>
  </si>
  <si>
    <r>
      <t xml:space="preserve">Nhà bảo vệ
</t>
    </r>
    <r>
      <rPr>
        <i/>
        <sz val="12"/>
        <rFont val="Cambria"/>
        <family val="1"/>
      </rPr>
      <t>Guard house</t>
    </r>
  </si>
  <si>
    <r>
      <t xml:space="preserve">Sân đường / </t>
    </r>
    <r>
      <rPr>
        <i/>
        <sz val="12"/>
        <rFont val="Cambria"/>
        <family val="1"/>
      </rPr>
      <t>Road</t>
    </r>
  </si>
  <si>
    <r>
      <t>Thuê công suất TBA /</t>
    </r>
    <r>
      <rPr>
        <i/>
        <sz val="12"/>
        <rFont val="Cambria"/>
        <family val="1"/>
      </rPr>
      <t xml:space="preserve"> Renting capacity of TBA (max 600kva)</t>
    </r>
  </si>
  <si>
    <r>
      <t xml:space="preserve">Nhà máy HN4 - KCN Đồng Văn 4
</t>
    </r>
    <r>
      <rPr>
        <b/>
        <i/>
        <sz val="12"/>
        <rFont val="Cambria"/>
        <family val="1"/>
      </rPr>
      <t>Factory HN4 - Dong Van Industrial Park 4</t>
    </r>
  </si>
  <si>
    <r>
      <t xml:space="preserve">Nhà xưởng số 1 (2 tầng)
</t>
    </r>
    <r>
      <rPr>
        <i/>
        <sz val="12"/>
        <color theme="1"/>
        <rFont val="Cambria"/>
        <family val="1"/>
      </rPr>
      <t>Factory no.1</t>
    </r>
    <r>
      <rPr>
        <sz val="12"/>
        <color theme="1"/>
        <rFont val="Cambria"/>
        <family val="1"/>
      </rPr>
      <t xml:space="preserve"> (2 floors)</t>
    </r>
  </si>
  <si>
    <r>
      <t xml:space="preserve">Văn phòng xưởng số 1 (2 tầng)
</t>
    </r>
    <r>
      <rPr>
        <i/>
        <sz val="12"/>
        <color theme="1"/>
        <rFont val="Cambria"/>
        <family val="1"/>
      </rPr>
      <t>Office in F1</t>
    </r>
    <r>
      <rPr>
        <sz val="12"/>
        <color theme="1"/>
        <rFont val="Cambria"/>
        <family val="1"/>
      </rPr>
      <t xml:space="preserve"> (2 floors)</t>
    </r>
  </si>
  <si>
    <r>
      <t>Thuê công suất TBA /</t>
    </r>
    <r>
      <rPr>
        <i/>
        <sz val="12"/>
        <rFont val="Cambria"/>
        <family val="1"/>
      </rPr>
      <t xml:space="preserve"> Renting capacity of TBA (max 1250kva)</t>
    </r>
  </si>
  <si>
    <t>Đã xây dựng xong, sẵn sàng cho thuê</t>
  </si>
  <si>
    <t>Thông số kĩ thuật</t>
  </si>
  <si>
    <t>Đã xây dựng xong, sẵn sàng để cho thuê</t>
  </si>
  <si>
    <t>Kích thước thang máy, tải trọng: 3,2x2,8m, tải trọng 2 tấn/thang</t>
  </si>
  <si>
    <t>Nhà máy Lô 44D KCN Quang Minh</t>
  </si>
  <si>
    <t>Nhà xưởng 45x80x2</t>
  </si>
  <si>
    <t>Nhà Xưởng 36x136x2</t>
  </si>
  <si>
    <r>
      <t>Nhà xe /</t>
    </r>
    <r>
      <rPr>
        <i/>
        <sz val="11"/>
        <rFont val="Times New Roman"/>
        <family val="1"/>
        <scheme val="major"/>
      </rPr>
      <t xml:space="preserve"> Canopy</t>
    </r>
  </si>
  <si>
    <r>
      <t xml:space="preserve">Nhà xử lý nước
</t>
    </r>
    <r>
      <rPr>
        <i/>
        <sz val="11"/>
        <rFont val="Times New Roman"/>
        <family val="1"/>
        <scheme val="major"/>
      </rPr>
      <t>Water treatment house</t>
    </r>
  </si>
  <si>
    <r>
      <t xml:space="preserve">Nhà nén khí 
</t>
    </r>
    <r>
      <rPr>
        <i/>
        <sz val="11"/>
        <rFont val="Times New Roman"/>
        <family val="1"/>
        <scheme val="major"/>
      </rPr>
      <t>Compressor house</t>
    </r>
  </si>
  <si>
    <r>
      <t xml:space="preserve">Sân đường / </t>
    </r>
    <r>
      <rPr>
        <i/>
        <sz val="11"/>
        <rFont val="Times New Roman"/>
        <family val="1"/>
        <scheme val="major"/>
      </rPr>
      <t>Yard</t>
    </r>
  </si>
  <si>
    <r>
      <t xml:space="preserve">Thanh toán/ </t>
    </r>
    <r>
      <rPr>
        <b/>
        <i/>
        <sz val="11"/>
        <rFont val="Times New Roman"/>
        <family val="1"/>
        <scheme val="major"/>
      </rPr>
      <t>payment methods</t>
    </r>
  </si>
  <si>
    <r>
      <t xml:space="preserve">Nhà xưởng số 1 (2 tầng)
</t>
    </r>
    <r>
      <rPr>
        <i/>
        <sz val="12"/>
        <rFont val="Cambria"/>
        <family val="1"/>
      </rPr>
      <t>Factory No. 1</t>
    </r>
  </si>
  <si>
    <r>
      <t xml:space="preserve">Văn phòng NX1 (2 tầng)
</t>
    </r>
    <r>
      <rPr>
        <i/>
        <sz val="12"/>
        <rFont val="Cambria"/>
        <family val="1"/>
      </rPr>
      <t>Office in Factory 1</t>
    </r>
  </si>
  <si>
    <r>
      <t xml:space="preserve">Nhà xưởng số 2 (1 tầng)
</t>
    </r>
    <r>
      <rPr>
        <i/>
        <sz val="12"/>
        <rFont val="Cambria"/>
        <family val="1"/>
      </rPr>
      <t>Factory No. 2</t>
    </r>
  </si>
  <si>
    <r>
      <t xml:space="preserve">Văn phòng NX2 (2 tầng)
</t>
    </r>
    <r>
      <rPr>
        <i/>
        <sz val="12"/>
        <rFont val="Cambria"/>
        <family val="1"/>
      </rPr>
      <t>Office in Factory 2</t>
    </r>
  </si>
  <si>
    <r>
      <t>Thuê công suất TBA /</t>
    </r>
    <r>
      <rPr>
        <i/>
        <sz val="12"/>
        <rFont val="Cambria"/>
        <family val="1"/>
      </rPr>
      <t xml:space="preserve"> Renting capacity of TBA (max 400kva)</t>
    </r>
  </si>
  <si>
    <t>Đã xây dựng xong nhà xưởng 7, 8, 1, Nhà xưởng 3 bàn giao Quý II/2023, Nhà xưởng 2,4 bàn giao Quý III/2023</t>
  </si>
  <si>
    <t>Nhà máy HN1 ở KCN Đồng Văn 4</t>
  </si>
  <si>
    <t>Nhà xưởng tầng 2</t>
  </si>
  <si>
    <t>Văn phòng tầng 2</t>
  </si>
  <si>
    <r>
      <t xml:space="preserve">Văn phòng nhà xưởng 6 (2 tầng)
</t>
    </r>
    <r>
      <rPr>
        <i/>
        <sz val="12"/>
        <rFont val="Cambria"/>
        <family val="1"/>
      </rPr>
      <t>Office in Factory 6</t>
    </r>
  </si>
  <si>
    <r>
      <t xml:space="preserve">Nhà xưởng 6 (2 tầng)
</t>
    </r>
    <r>
      <rPr>
        <i/>
        <sz val="12"/>
        <rFont val="Cambria"/>
        <family val="1"/>
      </rPr>
      <t>Factory no.6</t>
    </r>
  </si>
  <si>
    <t>* Ký Hợp đồng trước khi khởi công : Chiết khấu 5%</t>
  </si>
  <si>
    <t>* Ký Hợp đồng trước khi hoàn thiện : Chiết khấu 3%</t>
  </si>
  <si>
    <t>Nhà máy Long Quân</t>
  </si>
  <si>
    <t>Khu nhà xưởng 1</t>
  </si>
  <si>
    <t>Khu nhà xưởng 2</t>
  </si>
  <si>
    <t>Nhà trạm bơm + bể nước PCCC</t>
  </si>
  <si>
    <t>Khu văn phòng</t>
  </si>
  <si>
    <t>Diện tích / Area</t>
  </si>
  <si>
    <t>Thuê công suất TBA / Renting capacity of TBA (max 1250kva)</t>
  </si>
  <si>
    <r>
      <t xml:space="preserve">* Nhà xưởng  tường panel + gạch, tôn mái Bluescope, nền bê tông; Điện chiếu sáng 150 Lux, PCCC Spinkler / </t>
    </r>
    <r>
      <rPr>
        <i/>
        <sz val="12"/>
        <color theme="1"/>
        <rFont val="Cambria"/>
        <family val="1"/>
      </rPr>
      <t xml:space="preserve">New unused workshop, panel </t>
    </r>
  </si>
  <si>
    <t>Nhà điều hành</t>
  </si>
  <si>
    <t>Nhà xưởng 1</t>
  </si>
  <si>
    <t>Nhà kho</t>
  </si>
  <si>
    <t>Nhà xưởng 2</t>
  </si>
  <si>
    <t>Nhà phụ trợ</t>
  </si>
  <si>
    <t>Nhà nghỉ công nhân</t>
  </si>
  <si>
    <t>Nhà trưng bày sản phầm 1</t>
  </si>
  <si>
    <t>Nhà trưng bày sản phầm 2</t>
  </si>
  <si>
    <t>Bãi đỗ xe</t>
  </si>
  <si>
    <r>
      <t xml:space="preserve">Hạng mục / </t>
    </r>
    <r>
      <rPr>
        <b/>
        <i/>
        <sz val="11"/>
        <rFont val="Cambria"/>
        <family val="1"/>
      </rPr>
      <t>Items</t>
    </r>
  </si>
  <si>
    <r>
      <t xml:space="preserve">DVT/ </t>
    </r>
    <r>
      <rPr>
        <b/>
        <i/>
        <sz val="11"/>
        <rFont val="Cambria"/>
        <family val="1"/>
      </rPr>
      <t>Unit</t>
    </r>
  </si>
  <si>
    <r>
      <t xml:space="preserve">Đơn giá (m2/tháng) / </t>
    </r>
    <r>
      <rPr>
        <b/>
        <i/>
        <sz val="11"/>
        <rFont val="Cambria"/>
        <family val="1"/>
      </rPr>
      <t>Unit (m2 / month)</t>
    </r>
  </si>
  <si>
    <r>
      <t xml:space="preserve">Thành tiền (chưa bao gồm thuế)/tháng / </t>
    </r>
    <r>
      <rPr>
        <b/>
        <i/>
        <sz val="11"/>
        <rFont val="Cambria"/>
        <family val="1"/>
      </rPr>
      <t>Amount (excluding tax) / month</t>
    </r>
  </si>
  <si>
    <r>
      <t xml:space="preserve">Thành tiền (chưa bao gồm thuế)/ năm / </t>
    </r>
    <r>
      <rPr>
        <b/>
        <i/>
        <sz val="11"/>
        <rFont val="Cambria"/>
        <family val="1"/>
      </rPr>
      <t>Amount (excluding tax) / year</t>
    </r>
  </si>
  <si>
    <r>
      <t xml:space="preserve">* Nhà xưởng mới chưa sử dụng, tường panel + gạch, tôn mái Bluescope, nền bê tông; Điện chiếu sáng 150 Lux, PCCC Spinkler / </t>
    </r>
    <r>
      <rPr>
        <i/>
        <sz val="11"/>
        <color theme="1"/>
        <rFont val="Cambria"/>
        <family val="1"/>
      </rPr>
      <t xml:space="preserve">New unused workshop, panel </t>
    </r>
  </si>
  <si>
    <r>
      <t>* Tải trọng sàn tầng 1: 2 tấn/m2;  tầng 2: 1 tấn/m2/</t>
    </r>
    <r>
      <rPr>
        <i/>
        <sz val="11"/>
        <color theme="1"/>
        <rFont val="Cambria"/>
        <family val="1"/>
      </rPr>
      <t xml:space="preserve"> Floor load: 2 tons/m2; 2nd floor: 1 ton/m2</t>
    </r>
  </si>
  <si>
    <r>
      <t xml:space="preserve">* Chiều cao  tầng 1: 6m;  Tầng 2: 4m/ </t>
    </r>
    <r>
      <rPr>
        <i/>
        <sz val="11"/>
        <color theme="1"/>
        <rFont val="Cambria"/>
        <family val="1"/>
      </rPr>
      <t>1st floor height: 6m; 2nd floor: 4m</t>
    </r>
  </si>
  <si>
    <r>
      <t xml:space="preserve">* Kích thước thang máy, tải trọng: 3,2x2,8m, tải trọng 3 tấn/thang/ </t>
    </r>
    <r>
      <rPr>
        <i/>
        <sz val="11"/>
        <color theme="1"/>
        <rFont val="Cambria"/>
        <family val="1"/>
      </rPr>
      <t>Elevator size, load: 3.2x2.8m, load 3 tons/ladder</t>
    </r>
  </si>
  <si>
    <r>
      <t xml:space="preserve">Thanh toán/ </t>
    </r>
    <r>
      <rPr>
        <b/>
        <i/>
        <sz val="11"/>
        <rFont val="Cambria"/>
        <family val="1"/>
      </rPr>
      <t>payment methods</t>
    </r>
  </si>
  <si>
    <r>
      <t xml:space="preserve">Diện tích / </t>
    </r>
    <r>
      <rPr>
        <b/>
        <i/>
        <sz val="11"/>
        <rFont val="Cambria"/>
        <family val="1"/>
      </rPr>
      <t>Area</t>
    </r>
  </si>
  <si>
    <t>Siêu thị Lexe Mall 03 tầng</t>
  </si>
  <si>
    <t>Sân đường / Road</t>
  </si>
  <si>
    <r>
      <t xml:space="preserve">Nhà bảo vệ (5 nhà)
</t>
    </r>
    <r>
      <rPr>
        <i/>
        <sz val="12"/>
        <rFont val="Cambria"/>
        <family val="1"/>
      </rPr>
      <t>Guard house</t>
    </r>
  </si>
  <si>
    <r>
      <t xml:space="preserve">Nhà Văn phòng (tầng 1)
</t>
    </r>
    <r>
      <rPr>
        <i/>
        <sz val="11"/>
        <rFont val="Times New Roman"/>
        <family val="1"/>
        <scheme val="major"/>
      </rPr>
      <t>1st floor office</t>
    </r>
  </si>
  <si>
    <t>Phí dịch vụ chung (bảo vệ, vệ sinh vòng ngoài)</t>
  </si>
  <si>
    <r>
      <t xml:space="preserve">Một phần Nhà xưởng tầng 1 / </t>
    </r>
    <r>
      <rPr>
        <i/>
        <sz val="11"/>
        <rFont val="Times New Roman"/>
        <family val="1"/>
        <scheme val="major"/>
      </rPr>
      <t>Part of 1st floor Factory</t>
    </r>
  </si>
  <si>
    <r>
      <t xml:space="preserve">Một phần Nhà xưởng tầng 2 / </t>
    </r>
    <r>
      <rPr>
        <i/>
        <sz val="11"/>
        <rFont val="Times New Roman"/>
        <family val="1"/>
        <scheme val="major"/>
      </rPr>
      <t>Part of 2nd floor Factory</t>
    </r>
  </si>
  <si>
    <r>
      <t xml:space="preserve">Văn phòng tầng 1 / </t>
    </r>
    <r>
      <rPr>
        <i/>
        <sz val="11"/>
        <rFont val="Times New Roman"/>
        <family val="1"/>
        <scheme val="major"/>
      </rPr>
      <t>1st floor Office</t>
    </r>
  </si>
  <si>
    <r>
      <t xml:space="preserve">Sân đường sử dụng riêng/ </t>
    </r>
    <r>
      <rPr>
        <i/>
        <sz val="11"/>
        <rFont val="Times New Roman"/>
        <family val="1"/>
        <scheme val="major"/>
      </rPr>
      <t>Private yard</t>
    </r>
  </si>
  <si>
    <r>
      <t xml:space="preserve">Thuê công suất trạm biến Áp 
</t>
    </r>
    <r>
      <rPr>
        <i/>
        <sz val="11"/>
        <rFont val="Times New Roman"/>
        <family val="1"/>
        <scheme val="major"/>
      </rPr>
      <t xml:space="preserve">Rent capacity of substation </t>
    </r>
  </si>
  <si>
    <t>tùy theo nhu cầu sd</t>
  </si>
  <si>
    <t>Tỷ giá tạm tính: 1USD = 24.500 VNĐ</t>
  </si>
  <si>
    <r>
      <t xml:space="preserve">Văn phòng (2 tầng)
</t>
    </r>
    <r>
      <rPr>
        <i/>
        <sz val="12"/>
        <rFont val="Cambria"/>
        <family val="1"/>
      </rPr>
      <t xml:space="preserve">Office </t>
    </r>
  </si>
  <si>
    <r>
      <t xml:space="preserve">Nhà xưởng (1,5 tầng)
</t>
    </r>
    <r>
      <rPr>
        <i/>
        <sz val="12"/>
        <rFont val="Cambria"/>
        <family val="1"/>
      </rPr>
      <t>Factory (2 floors)</t>
    </r>
  </si>
  <si>
    <r>
      <t xml:space="preserve">Nhà bảo vệ (2 nhà)
</t>
    </r>
    <r>
      <rPr>
        <i/>
        <sz val="12"/>
        <rFont val="Cambria"/>
        <family val="1"/>
      </rPr>
      <t>Guard house</t>
    </r>
  </si>
  <si>
    <t>Nhà máy US (1,5ha)
US Factory (1,5ha)</t>
  </si>
  <si>
    <t>Shophouse (3 tầng) - 12 căn</t>
  </si>
  <si>
    <t>Nhà bảo vệ shophouse</t>
  </si>
  <si>
    <t>Nhà xưởng 1.800m2</t>
  </si>
  <si>
    <t>Nhà máy Lô 14 KCN Quang Minh</t>
  </si>
  <si>
    <r>
      <t xml:space="preserve">Nhà Xưởng số 1
</t>
    </r>
    <r>
      <rPr>
        <i/>
        <sz val="11"/>
        <rFont val="Times New Roman"/>
        <family val="1"/>
        <scheme val="major"/>
      </rPr>
      <t xml:space="preserve">Factory no.1 </t>
    </r>
  </si>
  <si>
    <t xml:space="preserve">Nhà xưởng 45x50 (2 tầng) </t>
  </si>
  <si>
    <t>Nhà Xưởng số 1</t>
  </si>
  <si>
    <r>
      <t xml:space="preserve">Phí quản lý KCN/ </t>
    </r>
    <r>
      <rPr>
        <i/>
        <sz val="11"/>
        <color theme="1"/>
        <rFont val="Times New Roman"/>
        <family val="1"/>
        <scheme val="major"/>
      </rPr>
      <t>IZ management fees</t>
    </r>
  </si>
  <si>
    <r>
      <t xml:space="preserve">Nhà để máy phát điện/ </t>
    </r>
    <r>
      <rPr>
        <i/>
        <sz val="11"/>
        <rFont val="Times New Roman"/>
        <family val="1"/>
        <scheme val="major"/>
      </rPr>
      <t>Generator house</t>
    </r>
  </si>
  <si>
    <r>
      <t xml:space="preserve">Nhà ăn (2 tầng) / </t>
    </r>
    <r>
      <rPr>
        <i/>
        <sz val="11"/>
        <rFont val="Times New Roman"/>
        <family val="1"/>
        <scheme val="major"/>
      </rPr>
      <t>Canteen (2 floors)</t>
    </r>
  </si>
  <si>
    <r>
      <t xml:space="preserve">Nhà để máy nén khí số 1
</t>
    </r>
    <r>
      <rPr>
        <i/>
        <sz val="11"/>
        <rFont val="Times New Roman"/>
        <family val="1"/>
        <scheme val="major"/>
      </rPr>
      <t>Compressor house</t>
    </r>
    <r>
      <rPr>
        <sz val="11"/>
        <rFont val="Times New Roman"/>
        <family val="1"/>
        <scheme val="major"/>
      </rPr>
      <t xml:space="preserve"> </t>
    </r>
    <r>
      <rPr>
        <i/>
        <sz val="11"/>
        <rFont val="Times New Roman"/>
        <family val="1"/>
        <scheme val="major"/>
      </rPr>
      <t>no.1</t>
    </r>
  </si>
  <si>
    <r>
      <t xml:space="preserve">Nhà văn phòng tầng 2/ </t>
    </r>
    <r>
      <rPr>
        <i/>
        <sz val="11"/>
        <rFont val="Times New Roman"/>
        <family val="1"/>
        <scheme val="major"/>
      </rPr>
      <t xml:space="preserve">2nd floor Office </t>
    </r>
  </si>
  <si>
    <r>
      <t>Nhà xe số 1/</t>
    </r>
    <r>
      <rPr>
        <i/>
        <sz val="11"/>
        <rFont val="Times New Roman"/>
        <family val="1"/>
        <scheme val="major"/>
      </rPr>
      <t xml:space="preserve"> Canopy no.1</t>
    </r>
  </si>
  <si>
    <r>
      <t xml:space="preserve">Trạm bơm / </t>
    </r>
    <r>
      <rPr>
        <i/>
        <sz val="11"/>
        <rFont val="Times New Roman"/>
        <family val="1"/>
        <scheme val="major"/>
      </rPr>
      <t>Pump station</t>
    </r>
  </si>
  <si>
    <r>
      <t xml:space="preserve">Nhà bảo vệ / </t>
    </r>
    <r>
      <rPr>
        <i/>
        <sz val="11"/>
        <rFont val="Times New Roman"/>
        <family val="1"/>
        <scheme val="major"/>
      </rPr>
      <t>Guard house</t>
    </r>
  </si>
  <si>
    <r>
      <t xml:space="preserve">Nhà xưởng 45x50 (2 tầng) / </t>
    </r>
    <r>
      <rPr>
        <i/>
        <sz val="11"/>
        <rFont val="Times New Roman"/>
        <family val="1"/>
        <scheme val="major"/>
      </rPr>
      <t>Factory 45x50 (2 floors)</t>
    </r>
  </si>
  <si>
    <r>
      <t xml:space="preserve">Nhà ăn mở rộng </t>
    </r>
    <r>
      <rPr>
        <i/>
        <sz val="11"/>
        <rFont val="Times New Roman"/>
        <family val="1"/>
        <scheme val="major"/>
      </rPr>
      <t>/Expanded dining room</t>
    </r>
  </si>
  <si>
    <r>
      <t>Tầng 2+3 nhà diều hành- nhà ăn /</t>
    </r>
    <r>
      <rPr>
        <i/>
        <sz val="11"/>
        <rFont val="Times New Roman"/>
        <family val="1"/>
        <scheme val="major"/>
      </rPr>
      <t>2nd + 3rd floor, executive house - canteen</t>
    </r>
  </si>
  <si>
    <r>
      <t>Nhà xe 02 tầng /</t>
    </r>
    <r>
      <rPr>
        <i/>
        <sz val="11"/>
        <rFont val="Times New Roman"/>
        <family val="1"/>
        <scheme val="major"/>
      </rPr>
      <t xml:space="preserve"> Canopy</t>
    </r>
    <r>
      <rPr>
        <sz val="11"/>
        <rFont val="Times New Roman"/>
        <family val="1"/>
        <scheme val="major"/>
      </rPr>
      <t xml:space="preserve"> 02</t>
    </r>
    <r>
      <rPr>
        <i/>
        <sz val="11"/>
        <rFont val="Times New Roman"/>
        <family val="1"/>
        <scheme val="major"/>
      </rPr>
      <t xml:space="preserve"> floors</t>
    </r>
  </si>
  <si>
    <r>
      <t>Nhà đặt máy nén khí số 2/</t>
    </r>
    <r>
      <rPr>
        <i/>
        <sz val="11"/>
        <rFont val="Times New Roman"/>
        <family val="1"/>
        <scheme val="major"/>
      </rPr>
      <t xml:space="preserve"> Compressor house no.2</t>
    </r>
  </si>
  <si>
    <r>
      <t xml:space="preserve">Sân đường/ </t>
    </r>
    <r>
      <rPr>
        <i/>
        <sz val="11"/>
        <rFont val="Times New Roman"/>
        <family val="1"/>
        <scheme val="major"/>
      </rPr>
      <t>Yard</t>
    </r>
  </si>
  <si>
    <r>
      <t xml:space="preserve">TBA số 1: 1250KVA/ </t>
    </r>
    <r>
      <rPr>
        <i/>
        <sz val="11"/>
        <rFont val="Times New Roman"/>
        <family val="1"/>
        <scheme val="major"/>
      </rPr>
      <t>Substation no.1: 1250KVA</t>
    </r>
  </si>
  <si>
    <r>
      <t xml:space="preserve">Máy biến áp 750KVA/ </t>
    </r>
    <r>
      <rPr>
        <i/>
        <sz val="11"/>
        <rFont val="Times New Roman"/>
        <family val="1"/>
        <scheme val="major"/>
      </rPr>
      <t>Transformers 750KVA</t>
    </r>
  </si>
  <si>
    <r>
      <t>TBA số 2: 1250KVA/</t>
    </r>
    <r>
      <rPr>
        <i/>
        <sz val="11"/>
        <rFont val="Times New Roman"/>
        <family val="1"/>
        <scheme val="major"/>
      </rPr>
      <t xml:space="preserve"> Substation no.2: 1250KVA</t>
    </r>
  </si>
  <si>
    <r>
      <t xml:space="preserve">Sàn AHU 18x7x3 tầng: Khung kết cấu thép, hệ sàn deck, hoạt tài sản: 500kg/m2/ </t>
    </r>
    <r>
      <rPr>
        <i/>
        <sz val="11"/>
        <rFont val="Times New Roman"/>
        <family val="1"/>
        <scheme val="major"/>
      </rPr>
      <t>AHU floor 18x7x3 floors: Steel structure frame, deck floor system, net assets: 500kg/m</t>
    </r>
    <r>
      <rPr>
        <sz val="11"/>
        <rFont val="Times New Roman"/>
        <family val="1"/>
        <scheme val="major"/>
      </rPr>
      <t>2</t>
    </r>
  </si>
  <si>
    <t>BÁO GIÁ CÓ HiỆU LỰC TỪ 01/02/2024 ĐẾN KHI CÓ BÁO GIÁ MỚI</t>
  </si>
  <si>
    <t>THE PRICE IS EFFECTIVE FROM 01/02/2024 Till A NEW PRICE IS AVAILABLE</t>
  </si>
  <si>
    <t>Nhà máy Lô 44G KCN Quang Minh</t>
  </si>
  <si>
    <t xml:space="preserve">Nhà Xưởng </t>
  </si>
  <si>
    <r>
      <t xml:space="preserve">Nhà Xưởng 
</t>
    </r>
    <r>
      <rPr>
        <i/>
        <sz val="11"/>
        <rFont val="Times New Roman"/>
        <family val="1"/>
        <scheme val="major"/>
      </rPr>
      <t>1st floor factory</t>
    </r>
  </si>
  <si>
    <r>
      <t xml:space="preserve">Nhà Văn phòng 
</t>
    </r>
    <r>
      <rPr>
        <i/>
        <sz val="11"/>
        <rFont val="Times New Roman"/>
        <family val="1"/>
        <scheme val="major"/>
      </rPr>
      <t>1st floor office</t>
    </r>
  </si>
  <si>
    <r>
      <t xml:space="preserve">Một phần nhà xưởng (tầng 1)
</t>
    </r>
    <r>
      <rPr>
        <i/>
        <sz val="11"/>
        <rFont val="Times New Roman"/>
        <family val="1"/>
        <scheme val="major"/>
      </rPr>
      <t>1st floor factory</t>
    </r>
  </si>
  <si>
    <r>
      <t xml:space="preserve">Nhà Văn phòng + Khu vệ sinh tầng 
</t>
    </r>
    <r>
      <rPr>
        <i/>
        <sz val="11"/>
        <rFont val="Times New Roman"/>
        <family val="1"/>
        <scheme val="major"/>
      </rPr>
      <t>1st floor office</t>
    </r>
  </si>
  <si>
    <r>
      <t xml:space="preserve">Một phần nhà xưởng ( Tầng 1) 
</t>
    </r>
    <r>
      <rPr>
        <i/>
        <sz val="11"/>
        <rFont val="Times New Roman"/>
        <family val="1"/>
        <scheme val="major"/>
      </rPr>
      <t>1st floor factory</t>
    </r>
  </si>
  <si>
    <t xml:space="preserve">Đã xây dựng xong </t>
  </si>
  <si>
    <t>Nhà bảo vệ thường</t>
  </si>
  <si>
    <t xml:space="preserve">Nhà bảo vệ số cổng hộp </t>
  </si>
  <si>
    <t>19,328.66</t>
  </si>
  <si>
    <t>FACTORY RENTAL PRICE 3/2024</t>
  </si>
  <si>
    <t>BÁO GIÁ CHO THUÊ NHÀ XƯỞNG THÁNG 3/2024</t>
  </si>
  <si>
    <t>BÁO GIÁ CÓ HiỆU LỰC TỪ 01/03/2024 ĐẾN KHI CÓ BÁO GIÁ MỚI</t>
  </si>
  <si>
    <t>THE PRICE IS EFFECTIVE FROM 01/03/2024 Till A NEW PRICE IS AVAILABLE</t>
  </si>
  <si>
    <t>BÁO GIÁ CHO THUÊ SÀN THƯƠNG MẠI THÁNG 3/2024</t>
  </si>
  <si>
    <t>SUPERMAKET RENTAL PRICE 3/2024</t>
  </si>
  <si>
    <t xml:space="preserve">Đang xây dựng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</si>
</sst>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₫_-;\-* #,##0.00\ _₫_-;_-* &quot;-&quot;??\ _₫_-;_-@_-"/>
    <numFmt numFmtId="165" formatCode="_(* #,##0.00_);_(* \(#,##0.00\);_(* &quot;-&quot;??_);_(@_)"/>
    <numFmt numFmtId="166" formatCode="_(* #,##0_);_(* \(#,##0\);_(* &quot;-&quot;??_);_(@_)"/>
    <numFmt numFmtId="167" formatCode="_-* #,##0\ _₫_-;\-* #,##0\ _₫_-;_-* &quot;-&quot;??\ _₫_-;_-@_-"/>
    <numFmt numFmtId="168" formatCode="#,##0.0"/>
    <numFmt numFmtId="169" formatCode="_-* #,##0.0\ _₫_-;\-* #,##0.0\ _₫_-;_-* &quot;-&quot;??\ _₫_-;_-@_-"/>
  </numFmts>
  <fonts count="6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Cambria"/>
      <family val="1"/>
      <charset val="163"/>
    </font>
    <font>
      <b/>
      <sz val="18"/>
      <name val="Cambria"/>
      <family val="1"/>
      <charset val="163"/>
    </font>
    <font>
      <b/>
      <sz val="11"/>
      <name val="Cambria"/>
      <family val="1"/>
    </font>
    <font>
      <sz val="11"/>
      <name val="Cambria"/>
      <family val="1"/>
    </font>
    <font>
      <sz val="10"/>
      <name val="Arial"/>
      <family val="2"/>
      <charset val="163"/>
    </font>
    <font>
      <sz val="10"/>
      <name val="Cambria"/>
      <family val="1"/>
      <charset val="163"/>
    </font>
    <font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Cambria"/>
      <family val="1"/>
      <charset val="163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  <charset val="163"/>
    </font>
    <font>
      <i/>
      <sz val="11"/>
      <name val="Cambria"/>
      <family val="1"/>
      <charset val="163"/>
    </font>
    <font>
      <b/>
      <sz val="11"/>
      <color theme="1"/>
      <name val="Times New Roman"/>
      <family val="1"/>
      <scheme val="major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8"/>
      <name val="Cambria"/>
      <family val="1"/>
    </font>
    <font>
      <b/>
      <i/>
      <sz val="11"/>
      <color theme="1"/>
      <name val="Arial"/>
      <family val="2"/>
      <scheme val="minor"/>
    </font>
    <font>
      <sz val="11"/>
      <name val="Arial"/>
      <family val="2"/>
      <scheme val="minor"/>
    </font>
    <font>
      <i/>
      <sz val="1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2"/>
      <color theme="1"/>
      <name val="Cambria"/>
      <family val="1"/>
    </font>
    <font>
      <b/>
      <i/>
      <u/>
      <sz val="12"/>
      <color theme="1"/>
      <name val="Cambria"/>
      <family val="1"/>
    </font>
    <font>
      <b/>
      <i/>
      <sz val="12"/>
      <color theme="1"/>
      <name val="Cambria"/>
      <family val="1"/>
    </font>
    <font>
      <i/>
      <sz val="12"/>
      <color theme="1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sz val="12"/>
      <color theme="1"/>
      <name val="Cambria"/>
      <family val="1"/>
    </font>
    <font>
      <b/>
      <sz val="18"/>
      <name val="Cambria"/>
      <family val="1"/>
    </font>
    <font>
      <sz val="11"/>
      <color theme="1"/>
      <name val="Times New Roman"/>
      <family val="1"/>
      <scheme val="major"/>
    </font>
    <font>
      <sz val="11"/>
      <name val="Times New Roman"/>
      <family val="1"/>
      <scheme val="major"/>
    </font>
    <font>
      <b/>
      <sz val="11"/>
      <name val="Times New Roman"/>
      <family val="1"/>
      <scheme val="major"/>
    </font>
    <font>
      <b/>
      <i/>
      <sz val="11"/>
      <name val="Times New Roman"/>
      <family val="1"/>
      <scheme val="major"/>
    </font>
    <font>
      <i/>
      <sz val="11"/>
      <name val="Times New Roman"/>
      <family val="1"/>
      <scheme val="major"/>
    </font>
    <font>
      <b/>
      <i/>
      <u/>
      <sz val="11"/>
      <color theme="1"/>
      <name val="Times New Roman"/>
      <family val="1"/>
      <scheme val="major"/>
    </font>
    <font>
      <sz val="14"/>
      <color rgb="FF3F3F76"/>
      <name val="Times New Roman"/>
      <family val="2"/>
      <charset val="163"/>
    </font>
    <font>
      <b/>
      <sz val="12"/>
      <name val="Cambria"/>
      <family val="1"/>
      <charset val="163"/>
    </font>
    <font>
      <i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4"/>
      <name val="Cambria"/>
      <family val="1"/>
    </font>
    <font>
      <b/>
      <sz val="11"/>
      <color theme="1"/>
      <name val="Arial"/>
      <family val="2"/>
      <charset val="163"/>
      <scheme val="minor"/>
    </font>
    <font>
      <b/>
      <i/>
      <sz val="11"/>
      <name val="Cambria"/>
      <family val="1"/>
    </font>
    <font>
      <i/>
      <sz val="11"/>
      <name val="Cambria"/>
      <family val="1"/>
    </font>
    <font>
      <b/>
      <i/>
      <sz val="11"/>
      <color theme="1"/>
      <name val="Cambria"/>
      <family val="1"/>
    </font>
    <font>
      <b/>
      <i/>
      <u/>
      <sz val="11"/>
      <color theme="1"/>
      <name val="Cambria"/>
      <family val="1"/>
    </font>
    <font>
      <sz val="8"/>
      <name val="Arial"/>
      <family val="2"/>
      <scheme val="minor"/>
    </font>
    <font>
      <i/>
      <sz val="11"/>
      <color theme="1"/>
      <name val="Times New Roman"/>
      <family val="1"/>
      <scheme val="major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8" fillId="13" borderId="15" applyNumberFormat="0" applyAlignment="0" applyProtection="0"/>
    <xf numFmtId="0" fontId="1" fillId="14" borderId="16" applyNumberFormat="0" applyFont="0" applyAlignment="0" applyProtection="0"/>
  </cellStyleXfs>
  <cellXfs count="439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7" fontId="3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8" fontId="5" fillId="0" borderId="1" xfId="0" applyNumberFormat="1" applyFont="1" applyBorder="1" applyAlignment="1">
      <alignment vertical="center" wrapText="1"/>
    </xf>
    <xf numFmtId="168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/>
    <xf numFmtId="164" fontId="3" fillId="5" borderId="1" xfId="1" applyNumberFormat="1" applyFont="1" applyFill="1" applyBorder="1" applyAlignment="1">
      <alignment horizontal="center" vertical="center"/>
    </xf>
    <xf numFmtId="167" fontId="3" fillId="0" borderId="2" xfId="1" applyNumberFormat="1" applyFont="1" applyBorder="1" applyAlignment="1">
      <alignment horizontal="center" vertical="center"/>
    </xf>
    <xf numFmtId="168" fontId="6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3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168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6" fontId="3" fillId="0" borderId="2" xfId="1" applyNumberFormat="1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 wrapText="1"/>
    </xf>
    <xf numFmtId="164" fontId="3" fillId="5" borderId="2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/>
    <xf numFmtId="0" fontId="15" fillId="0" borderId="0" xfId="0" applyFont="1"/>
    <xf numFmtId="0" fontId="15" fillId="0" borderId="1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7" fontId="13" fillId="0" borderId="1" xfId="1" applyNumberFormat="1" applyFont="1" applyBorder="1" applyAlignment="1">
      <alignment horizontal="center" vertical="center" wrapText="1"/>
    </xf>
    <xf numFmtId="167" fontId="9" fillId="0" borderId="1" xfId="1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5" fontId="3" fillId="0" borderId="1" xfId="1" applyFont="1" applyBorder="1" applyAlignment="1">
      <alignment horizontal="center" vertical="center" wrapText="1"/>
    </xf>
    <xf numFmtId="165" fontId="0" fillId="0" borderId="1" xfId="1" applyFont="1" applyBorder="1" applyAlignment="1">
      <alignment vertical="center" wrapText="1"/>
    </xf>
    <xf numFmtId="164" fontId="15" fillId="0" borderId="4" xfId="0" applyNumberFormat="1" applyFont="1" applyBorder="1" applyAlignment="1">
      <alignment horizontal="center" vertical="center"/>
    </xf>
    <xf numFmtId="165" fontId="0" fillId="0" borderId="0" xfId="1" applyFont="1"/>
    <xf numFmtId="0" fontId="1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164" fontId="15" fillId="0" borderId="9" xfId="1" applyNumberFormat="1" applyFont="1" applyBorder="1" applyAlignment="1">
      <alignment horizontal="center" vertical="center"/>
    </xf>
    <xf numFmtId="165" fontId="15" fillId="0" borderId="9" xfId="1" applyFont="1" applyBorder="1" applyAlignment="1">
      <alignment horizontal="center" vertical="center" wrapText="1"/>
    </xf>
    <xf numFmtId="165" fontId="2" fillId="0" borderId="9" xfId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left" vertical="center" wrapText="1"/>
    </xf>
    <xf numFmtId="0" fontId="0" fillId="0" borderId="11" xfId="0" applyBorder="1"/>
    <xf numFmtId="0" fontId="0" fillId="5" borderId="11" xfId="0" applyFill="1" applyBorder="1" applyAlignment="1">
      <alignment horizontal="left" vertical="center" wrapText="1"/>
    </xf>
    <xf numFmtId="0" fontId="21" fillId="0" borderId="0" xfId="0" applyFont="1"/>
    <xf numFmtId="0" fontId="22" fillId="0" borderId="0" xfId="0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" fillId="0" borderId="1" xfId="0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/>
    <xf numFmtId="0" fontId="3" fillId="11" borderId="0" xfId="0" applyFont="1" applyFill="1"/>
    <xf numFmtId="0" fontId="3" fillId="0" borderId="0" xfId="0" quotePrefix="1" applyFont="1" applyAlignment="1">
      <alignment horizontal="left"/>
    </xf>
    <xf numFmtId="0" fontId="3" fillId="0" borderId="0" xfId="0" quotePrefix="1" applyFont="1"/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68" fontId="3" fillId="5" borderId="2" xfId="1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3" fontId="9" fillId="0" borderId="0" xfId="0" applyNumberFormat="1" applyFont="1"/>
    <xf numFmtId="0" fontId="25" fillId="0" borderId="0" xfId="0" applyFont="1"/>
    <xf numFmtId="0" fontId="26" fillId="0" borderId="0" xfId="0" applyFont="1"/>
    <xf numFmtId="0" fontId="9" fillId="0" borderId="0" xfId="0" quotePrefix="1" applyFont="1"/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  <xf numFmtId="166" fontId="24" fillId="0" borderId="0" xfId="1" applyNumberFormat="1" applyFont="1"/>
    <xf numFmtId="166" fontId="0" fillId="0" borderId="0" xfId="1" applyNumberFormat="1" applyFont="1"/>
    <xf numFmtId="166" fontId="9" fillId="0" borderId="0" xfId="1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2" fillId="0" borderId="0" xfId="0" quotePrefix="1" applyFont="1"/>
    <xf numFmtId="0" fontId="35" fillId="0" borderId="0" xfId="0" applyFont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left" vertical="center" wrapText="1"/>
    </xf>
    <xf numFmtId="3" fontId="36" fillId="0" borderId="2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center" vertical="center" wrapText="1"/>
    </xf>
    <xf numFmtId="3" fontId="38" fillId="0" borderId="1" xfId="1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3" fontId="36" fillId="0" borderId="1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 wrapText="1"/>
    </xf>
    <xf numFmtId="168" fontId="32" fillId="0" borderId="1" xfId="0" applyNumberFormat="1" applyFont="1" applyBorder="1" applyAlignment="1">
      <alignment horizontal="center" vertical="center" wrapText="1"/>
    </xf>
    <xf numFmtId="3" fontId="32" fillId="0" borderId="1" xfId="1" applyNumberFormat="1" applyFont="1" applyBorder="1" applyAlignment="1">
      <alignment horizontal="center" vertical="center"/>
    </xf>
    <xf numFmtId="0" fontId="38" fillId="0" borderId="2" xfId="0" applyFont="1" applyBorder="1" applyAlignment="1">
      <alignment horizontal="left" vertical="center" wrapText="1"/>
    </xf>
    <xf numFmtId="168" fontId="32" fillId="5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/>
    <xf numFmtId="168" fontId="32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6" fillId="3" borderId="3" xfId="0" applyFont="1" applyFill="1" applyBorder="1" applyAlignment="1">
      <alignment horizontal="left" vertical="center" wrapText="1"/>
    </xf>
    <xf numFmtId="0" fontId="36" fillId="3" borderId="6" xfId="0" applyFont="1" applyFill="1" applyBorder="1" applyAlignment="1">
      <alignment horizontal="left" vertical="center" wrapText="1"/>
    </xf>
    <xf numFmtId="168" fontId="36" fillId="0" borderId="1" xfId="0" applyNumberFormat="1" applyFont="1" applyBorder="1" applyAlignment="1">
      <alignment horizontal="center" vertical="center" wrapText="1"/>
    </xf>
    <xf numFmtId="168" fontId="38" fillId="0" borderId="2" xfId="0" applyNumberFormat="1" applyFont="1" applyBorder="1" applyAlignment="1">
      <alignment horizontal="center" vertical="center" wrapText="1"/>
    </xf>
    <xf numFmtId="3" fontId="38" fillId="0" borderId="2" xfId="1" applyNumberFormat="1" applyFont="1" applyBorder="1" applyAlignment="1">
      <alignment horizontal="center" vertical="center"/>
    </xf>
    <xf numFmtId="168" fontId="38" fillId="0" borderId="5" xfId="0" applyNumberFormat="1" applyFont="1" applyBorder="1" applyAlignment="1">
      <alignment horizontal="center" vertical="center" wrapText="1"/>
    </xf>
    <xf numFmtId="168" fontId="3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6" fillId="0" borderId="2" xfId="0" applyFont="1" applyBorder="1" applyAlignment="1">
      <alignment horizontal="center" vertical="center"/>
    </xf>
    <xf numFmtId="3" fontId="36" fillId="0" borderId="2" xfId="0" applyNumberFormat="1" applyFont="1" applyBorder="1" applyAlignment="1">
      <alignment horizontal="center" vertical="center"/>
    </xf>
    <xf numFmtId="168" fontId="36" fillId="0" borderId="1" xfId="0" applyNumberFormat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168" fontId="38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68" fontId="32" fillId="5" borderId="1" xfId="0" applyNumberFormat="1" applyFont="1" applyFill="1" applyBorder="1" applyAlignment="1">
      <alignment horizontal="center" vertical="center"/>
    </xf>
    <xf numFmtId="168" fontId="36" fillId="0" borderId="0" xfId="0" applyNumberFormat="1" applyFont="1" applyAlignment="1">
      <alignment horizontal="center" vertical="center"/>
    </xf>
    <xf numFmtId="168" fontId="38" fillId="0" borderId="0" xfId="0" applyNumberFormat="1" applyFont="1" applyAlignment="1">
      <alignment horizontal="center" vertical="center"/>
    </xf>
    <xf numFmtId="168" fontId="36" fillId="0" borderId="2" xfId="0" applyNumberFormat="1" applyFont="1" applyBorder="1" applyAlignment="1">
      <alignment horizontal="center" vertical="center"/>
    </xf>
    <xf numFmtId="168" fontId="38" fillId="5" borderId="1" xfId="1" applyNumberFormat="1" applyFont="1" applyFill="1" applyBorder="1" applyAlignment="1">
      <alignment horizontal="center" vertical="center"/>
    </xf>
    <xf numFmtId="168" fontId="32" fillId="5" borderId="1" xfId="1" applyNumberFormat="1" applyFont="1" applyFill="1" applyBorder="1" applyAlignment="1">
      <alignment horizontal="center" vertical="center"/>
    </xf>
    <xf numFmtId="168" fontId="32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31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3" fontId="36" fillId="0" borderId="1" xfId="0" applyNumberFormat="1" applyFont="1" applyBorder="1" applyAlignment="1">
      <alignment horizontal="center" vertical="center"/>
    </xf>
    <xf numFmtId="168" fontId="36" fillId="0" borderId="2" xfId="0" applyNumberFormat="1" applyFont="1" applyBorder="1" applyAlignment="1">
      <alignment horizontal="center" vertical="center" wrapText="1"/>
    </xf>
    <xf numFmtId="168" fontId="38" fillId="0" borderId="1" xfId="1" applyNumberFormat="1" applyFont="1" applyBorder="1" applyAlignment="1">
      <alignment horizontal="center" vertical="center" wrapText="1"/>
    </xf>
    <xf numFmtId="168" fontId="38" fillId="5" borderId="1" xfId="2" applyNumberFormat="1" applyFont="1" applyFill="1" applyBorder="1" applyAlignment="1">
      <alignment horizontal="center" vertical="center"/>
    </xf>
    <xf numFmtId="168" fontId="38" fillId="5" borderId="1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8" fontId="29" fillId="0" borderId="0" xfId="0" applyNumberFormat="1" applyFont="1" applyAlignment="1">
      <alignment horizontal="center" vertical="center"/>
    </xf>
    <xf numFmtId="168" fontId="30" fillId="0" borderId="0" xfId="0" applyNumberFormat="1" applyFont="1" applyAlignment="1">
      <alignment horizontal="center" vertical="center"/>
    </xf>
    <xf numFmtId="168" fontId="36" fillId="5" borderId="1" xfId="0" applyNumberFormat="1" applyFont="1" applyFill="1" applyBorder="1" applyAlignment="1">
      <alignment horizontal="center" vertical="center" wrapText="1"/>
    </xf>
    <xf numFmtId="168" fontId="38" fillId="5" borderId="2" xfId="1" applyNumberFormat="1" applyFont="1" applyFill="1" applyBorder="1" applyAlignment="1">
      <alignment horizontal="center" vertical="center"/>
    </xf>
    <xf numFmtId="168" fontId="38" fillId="0" borderId="1" xfId="1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horizontal="left" vertical="center"/>
    </xf>
    <xf numFmtId="3" fontId="23" fillId="0" borderId="0" xfId="0" applyNumberFormat="1" applyFont="1"/>
    <xf numFmtId="3" fontId="24" fillId="0" borderId="0" xfId="0" applyNumberFormat="1" applyFont="1"/>
    <xf numFmtId="3" fontId="36" fillId="0" borderId="1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13" fillId="0" borderId="0" xfId="0" applyNumberFormat="1" applyFont="1"/>
    <xf numFmtId="166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166" fontId="42" fillId="0" borderId="0" xfId="1" applyNumberFormat="1" applyFont="1"/>
    <xf numFmtId="0" fontId="43" fillId="0" borderId="0" xfId="0" applyFont="1"/>
    <xf numFmtId="0" fontId="43" fillId="0" borderId="0" xfId="0" applyFont="1" applyAlignment="1">
      <alignment horizontal="left"/>
    </xf>
    <xf numFmtId="3" fontId="43" fillId="0" borderId="0" xfId="0" applyNumberFormat="1" applyFont="1"/>
    <xf numFmtId="0" fontId="42" fillId="0" borderId="0" xfId="0" applyFont="1"/>
    <xf numFmtId="0" fontId="44" fillId="0" borderId="1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left" vertical="center" wrapText="1"/>
    </xf>
    <xf numFmtId="3" fontId="44" fillId="0" borderId="2" xfId="0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164" fontId="44" fillId="0" borderId="1" xfId="0" applyNumberFormat="1" applyFont="1" applyBorder="1" applyAlignment="1">
      <alignment vertical="center" wrapText="1"/>
    </xf>
    <xf numFmtId="168" fontId="42" fillId="0" borderId="1" xfId="0" applyNumberFormat="1" applyFont="1" applyBorder="1" applyAlignment="1">
      <alignment horizontal="center" vertical="center" wrapText="1"/>
    </xf>
    <xf numFmtId="168" fontId="42" fillId="0" borderId="1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 wrapText="1"/>
    </xf>
    <xf numFmtId="168" fontId="43" fillId="0" borderId="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3" fontId="42" fillId="0" borderId="0" xfId="0" applyNumberFormat="1" applyFont="1"/>
    <xf numFmtId="168" fontId="44" fillId="0" borderId="0" xfId="0" applyNumberFormat="1" applyFont="1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3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68" fontId="43" fillId="0" borderId="0" xfId="0" applyNumberFormat="1" applyFont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0" fontId="47" fillId="0" borderId="0" xfId="0" applyFont="1"/>
    <xf numFmtId="0" fontId="44" fillId="0" borderId="0" xfId="0" applyFont="1"/>
    <xf numFmtId="0" fontId="46" fillId="0" borderId="0" xfId="0" applyFont="1"/>
    <xf numFmtId="0" fontId="44" fillId="2" borderId="6" xfId="0" applyFont="1" applyFill="1" applyBorder="1" applyAlignment="1">
      <alignment horizontal="left" vertical="center" wrapText="1"/>
    </xf>
    <xf numFmtId="168" fontId="44" fillId="2" borderId="1" xfId="0" applyNumberFormat="1" applyFont="1" applyFill="1" applyBorder="1" applyAlignment="1">
      <alignment vertical="center" wrapText="1"/>
    </xf>
    <xf numFmtId="0" fontId="44" fillId="2" borderId="1" xfId="0" applyFont="1" applyFill="1" applyBorder="1" applyAlignment="1">
      <alignment vertical="center" wrapText="1"/>
    </xf>
    <xf numFmtId="168" fontId="42" fillId="3" borderId="1" xfId="0" applyNumberFormat="1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left" vertical="center" wrapText="1"/>
    </xf>
    <xf numFmtId="0" fontId="44" fillId="2" borderId="1" xfId="0" applyFont="1" applyFill="1" applyBorder="1" applyAlignment="1">
      <alignment horizontal="left" vertical="center" wrapText="1"/>
    </xf>
    <xf numFmtId="0" fontId="42" fillId="5" borderId="1" xfId="0" applyFont="1" applyFill="1" applyBorder="1"/>
    <xf numFmtId="0" fontId="42" fillId="5" borderId="1" xfId="0" applyFont="1" applyFill="1" applyBorder="1" applyAlignment="1">
      <alignment vertical="center" wrapText="1"/>
    </xf>
    <xf numFmtId="0" fontId="44" fillId="5" borderId="1" xfId="0" applyFont="1" applyFill="1" applyBorder="1" applyAlignment="1">
      <alignment vertical="center" wrapText="1"/>
    </xf>
    <xf numFmtId="164" fontId="44" fillId="5" borderId="1" xfId="0" applyNumberFormat="1" applyFont="1" applyFill="1" applyBorder="1" applyAlignment="1">
      <alignment vertical="center" wrapText="1"/>
    </xf>
    <xf numFmtId="168" fontId="36" fillId="0" borderId="1" xfId="0" applyNumberFormat="1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164" fontId="36" fillId="0" borderId="1" xfId="0" applyNumberFormat="1" applyFont="1" applyBorder="1" applyAlignment="1">
      <alignment vertical="center" wrapText="1"/>
    </xf>
    <xf numFmtId="0" fontId="38" fillId="0" borderId="5" xfId="0" applyFont="1" applyBorder="1" applyAlignment="1">
      <alignment horizontal="left" vertical="center" wrapText="1"/>
    </xf>
    <xf numFmtId="164" fontId="38" fillId="5" borderId="2" xfId="1" applyNumberFormat="1" applyFont="1" applyFill="1" applyBorder="1" applyAlignment="1">
      <alignment vertical="center"/>
    </xf>
    <xf numFmtId="166" fontId="38" fillId="0" borderId="2" xfId="1" applyNumberFormat="1" applyFont="1" applyBorder="1" applyAlignment="1">
      <alignment horizontal="center" vertical="center"/>
    </xf>
    <xf numFmtId="164" fontId="38" fillId="0" borderId="2" xfId="1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68" fontId="51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165" fontId="32" fillId="0" borderId="1" xfId="1" applyFont="1" applyBorder="1" applyAlignment="1">
      <alignment horizontal="center" vertical="center"/>
    </xf>
    <xf numFmtId="165" fontId="32" fillId="0" borderId="1" xfId="1" applyFont="1" applyBorder="1" applyAlignment="1">
      <alignment horizontal="right" vertical="center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1" fillId="5" borderId="1" xfId="4" applyFont="1" applyFill="1" applyBorder="1" applyAlignment="1">
      <alignment vertical="center" wrapText="1"/>
    </xf>
    <xf numFmtId="165" fontId="51" fillId="5" borderId="1" xfId="1" applyFont="1" applyFill="1" applyBorder="1" applyAlignment="1">
      <alignment horizontal="center" vertical="center"/>
    </xf>
    <xf numFmtId="0" fontId="51" fillId="5" borderId="1" xfId="4" applyFont="1" applyFill="1" applyBorder="1" applyAlignment="1">
      <alignment vertical="center"/>
    </xf>
    <xf numFmtId="166" fontId="6" fillId="5" borderId="1" xfId="3" applyNumberFormat="1" applyFont="1" applyFill="1" applyBorder="1" applyAlignment="1">
      <alignment vertical="center" wrapText="1"/>
    </xf>
    <xf numFmtId="0" fontId="52" fillId="0" borderId="0" xfId="0" applyFont="1" applyAlignment="1">
      <alignment vertical="center"/>
    </xf>
    <xf numFmtId="168" fontId="50" fillId="0" borderId="0" xfId="0" applyNumberFormat="1" applyFont="1" applyAlignment="1">
      <alignment horizontal="center" vertical="center"/>
    </xf>
    <xf numFmtId="0" fontId="51" fillId="0" borderId="0" xfId="0" applyFont="1"/>
    <xf numFmtId="168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/>
    </xf>
    <xf numFmtId="168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8" fontId="6" fillId="5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168" fontId="5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8" fillId="0" borderId="0" xfId="0" applyFont="1"/>
    <xf numFmtId="0" fontId="57" fillId="0" borderId="0" xfId="0" applyFont="1"/>
    <xf numFmtId="0" fontId="51" fillId="0" borderId="0" xfId="0" quotePrefix="1" applyFont="1"/>
    <xf numFmtId="0" fontId="50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6" fillId="0" borderId="0" xfId="0" applyFont="1"/>
    <xf numFmtId="0" fontId="4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68" fontId="15" fillId="0" borderId="1" xfId="0" applyNumberFormat="1" applyFont="1" applyBorder="1" applyAlignment="1">
      <alignment horizontal="center" vertical="center" wrapText="1"/>
    </xf>
    <xf numFmtId="166" fontId="54" fillId="0" borderId="0" xfId="1" applyNumberFormat="1" applyFont="1" applyAlignment="1">
      <alignment wrapText="1"/>
    </xf>
    <xf numFmtId="0" fontId="54" fillId="0" borderId="0" xfId="0" applyFont="1" applyAlignment="1">
      <alignment wrapText="1"/>
    </xf>
    <xf numFmtId="166" fontId="38" fillId="0" borderId="1" xfId="1" applyNumberFormat="1" applyFont="1" applyBorder="1" applyAlignment="1">
      <alignment horizontal="center" vertical="center"/>
    </xf>
    <xf numFmtId="169" fontId="43" fillId="5" borderId="1" xfId="1" applyNumberFormat="1" applyFont="1" applyFill="1" applyBorder="1" applyAlignment="1">
      <alignment horizontal="center" vertical="center" wrapText="1"/>
    </xf>
    <xf numFmtId="0" fontId="36" fillId="8" borderId="0" xfId="0" applyFont="1" applyFill="1" applyAlignment="1">
      <alignment horizontal="center" vertical="center" wrapText="1"/>
    </xf>
    <xf numFmtId="168" fontId="38" fillId="5" borderId="0" xfId="1" applyNumberFormat="1" applyFont="1" applyFill="1" applyBorder="1" applyAlignment="1">
      <alignment horizontal="center" vertical="center"/>
    </xf>
    <xf numFmtId="3" fontId="38" fillId="0" borderId="0" xfId="1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3" fontId="38" fillId="0" borderId="1" xfId="1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168" fontId="39" fillId="5" borderId="1" xfId="0" applyNumberFormat="1" applyFont="1" applyFill="1" applyBorder="1" applyAlignment="1">
      <alignment horizontal="center" vertical="center" wrapText="1"/>
    </xf>
    <xf numFmtId="168" fontId="39" fillId="5" borderId="1" xfId="2" applyNumberFormat="1" applyFont="1" applyFill="1" applyBorder="1" applyAlignment="1">
      <alignment horizontal="center" vertical="center"/>
    </xf>
    <xf numFmtId="166" fontId="39" fillId="0" borderId="2" xfId="1" applyNumberFormat="1" applyFont="1" applyBorder="1" applyAlignment="1">
      <alignment horizontal="center" vertical="center"/>
    </xf>
    <xf numFmtId="3" fontId="39" fillId="0" borderId="1" xfId="1" applyNumberFormat="1" applyFont="1" applyBorder="1" applyAlignment="1">
      <alignment horizontal="center" vertical="center"/>
    </xf>
    <xf numFmtId="0" fontId="44" fillId="11" borderId="1" xfId="0" applyFont="1" applyFill="1" applyBorder="1" applyAlignment="1">
      <alignment horizontal="left" vertical="center" wrapText="1"/>
    </xf>
    <xf numFmtId="168" fontId="42" fillId="11" borderId="1" xfId="0" applyNumberFormat="1" applyFont="1" applyFill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3" fontId="42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/>
    </xf>
    <xf numFmtId="168" fontId="43" fillId="0" borderId="0" xfId="0" applyNumberFormat="1" applyFont="1" applyAlignment="1">
      <alignment vertical="center"/>
    </xf>
    <xf numFmtId="0" fontId="44" fillId="0" borderId="2" xfId="0" applyFont="1" applyBorder="1" applyAlignment="1">
      <alignment vertical="center" wrapText="1"/>
    </xf>
    <xf numFmtId="169" fontId="43" fillId="0" borderId="1" xfId="1" applyNumberFormat="1" applyFont="1" applyFill="1" applyBorder="1" applyAlignment="1">
      <alignment vertical="center" wrapText="1"/>
    </xf>
    <xf numFmtId="168" fontId="42" fillId="3" borderId="1" xfId="0" applyNumberFormat="1" applyFont="1" applyFill="1" applyBorder="1" applyAlignment="1">
      <alignment vertical="center" wrapText="1"/>
    </xf>
    <xf numFmtId="169" fontId="43" fillId="5" borderId="1" xfId="1" applyNumberFormat="1" applyFont="1" applyFill="1" applyBorder="1" applyAlignment="1">
      <alignment vertical="center" wrapText="1"/>
    </xf>
    <xf numFmtId="168" fontId="43" fillId="0" borderId="1" xfId="0" applyNumberFormat="1" applyFont="1" applyBorder="1" applyAlignment="1">
      <alignment vertical="center" wrapText="1"/>
    </xf>
    <xf numFmtId="168" fontId="42" fillId="11" borderId="1" xfId="0" applyNumberFormat="1" applyFont="1" applyFill="1" applyBorder="1" applyAlignment="1">
      <alignment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168" fontId="43" fillId="0" borderId="0" xfId="0" applyNumberFormat="1" applyFont="1" applyAlignment="1">
      <alignment vertical="center" wrapText="1"/>
    </xf>
    <xf numFmtId="49" fontId="42" fillId="0" borderId="0" xfId="0" applyNumberFormat="1" applyFont="1" applyAlignment="1">
      <alignment horizontal="center" vertical="center" wrapText="1"/>
    </xf>
    <xf numFmtId="168" fontId="42" fillId="0" borderId="0" xfId="0" applyNumberFormat="1" applyFont="1" applyAlignment="1">
      <alignment horizontal="center" vertical="center" wrapText="1"/>
    </xf>
    <xf numFmtId="0" fontId="20" fillId="17" borderId="1" xfId="0" applyFont="1" applyFill="1" applyBorder="1" applyAlignment="1">
      <alignment horizontal="left" vertical="center" wrapText="1"/>
    </xf>
    <xf numFmtId="0" fontId="20" fillId="17" borderId="6" xfId="0" applyFont="1" applyFill="1" applyBorder="1" applyAlignment="1">
      <alignment horizontal="left" vertical="center" wrapText="1"/>
    </xf>
    <xf numFmtId="168" fontId="20" fillId="17" borderId="1" xfId="0" applyNumberFormat="1" applyFont="1" applyFill="1" applyBorder="1" applyAlignment="1">
      <alignment vertical="center" wrapText="1"/>
    </xf>
    <xf numFmtId="0" fontId="20" fillId="17" borderId="1" xfId="0" applyFont="1" applyFill="1" applyBorder="1" applyAlignment="1">
      <alignment vertical="center" wrapText="1"/>
    </xf>
    <xf numFmtId="0" fontId="20" fillId="18" borderId="1" xfId="0" applyFont="1" applyFill="1" applyBorder="1" applyAlignment="1">
      <alignment horizontal="left" vertical="center" wrapText="1"/>
    </xf>
    <xf numFmtId="0" fontId="20" fillId="18" borderId="6" xfId="0" applyFont="1" applyFill="1" applyBorder="1" applyAlignment="1">
      <alignment horizontal="left" vertical="center" wrapText="1"/>
    </xf>
    <xf numFmtId="168" fontId="20" fillId="18" borderId="1" xfId="0" applyNumberFormat="1" applyFont="1" applyFill="1" applyBorder="1" applyAlignment="1">
      <alignment vertical="center" wrapText="1"/>
    </xf>
    <xf numFmtId="0" fontId="20" fillId="18" borderId="1" xfId="0" applyFont="1" applyFill="1" applyBorder="1" applyAlignment="1">
      <alignment vertical="center" wrapText="1"/>
    </xf>
    <xf numFmtId="0" fontId="44" fillId="16" borderId="1" xfId="0" applyFont="1" applyFill="1" applyBorder="1" applyAlignment="1">
      <alignment vertical="center" wrapText="1"/>
    </xf>
    <xf numFmtId="0" fontId="44" fillId="19" borderId="3" xfId="0" applyFont="1" applyFill="1" applyBorder="1" applyAlignment="1">
      <alignment vertical="center" wrapText="1"/>
    </xf>
    <xf numFmtId="0" fontId="44" fillId="19" borderId="1" xfId="0" applyFont="1" applyFill="1" applyBorder="1" applyAlignment="1">
      <alignment vertical="center" wrapText="1"/>
    </xf>
    <xf numFmtId="168" fontId="44" fillId="12" borderId="1" xfId="0" applyNumberFormat="1" applyFont="1" applyFill="1" applyBorder="1" applyAlignment="1">
      <alignment vertical="center" wrapText="1"/>
    </xf>
    <xf numFmtId="0" fontId="44" fillId="12" borderId="1" xfId="0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36" fillId="8" borderId="3" xfId="0" applyFont="1" applyFill="1" applyBorder="1" applyAlignment="1">
      <alignment horizontal="left" vertical="center" wrapText="1"/>
    </xf>
    <xf numFmtId="0" fontId="36" fillId="8" borderId="2" xfId="0" applyFont="1" applyFill="1" applyBorder="1" applyAlignment="1">
      <alignment horizontal="center" vertical="center" wrapText="1"/>
    </xf>
    <xf numFmtId="0" fontId="32" fillId="0" borderId="14" xfId="0" quotePrefix="1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3" fontId="36" fillId="0" borderId="3" xfId="0" applyNumberFormat="1" applyFont="1" applyBorder="1" applyAlignment="1">
      <alignment horizontal="center" vertical="center" wrapText="1"/>
    </xf>
    <xf numFmtId="3" fontId="36" fillId="0" borderId="6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3" fontId="38" fillId="0" borderId="8" xfId="1" applyNumberFormat="1" applyFont="1" applyBorder="1" applyAlignment="1">
      <alignment horizontal="center" vertical="center" wrapText="1"/>
    </xf>
    <xf numFmtId="3" fontId="38" fillId="0" borderId="7" xfId="1" applyNumberFormat="1" applyFont="1" applyBorder="1" applyAlignment="1">
      <alignment horizontal="center" vertical="center" wrapText="1"/>
    </xf>
    <xf numFmtId="0" fontId="36" fillId="12" borderId="1" xfId="0" applyFont="1" applyFill="1" applyBorder="1" applyAlignment="1">
      <alignment horizontal="left" vertical="center" wrapText="1"/>
    </xf>
    <xf numFmtId="0" fontId="36" fillId="12" borderId="2" xfId="0" applyFont="1" applyFill="1" applyBorder="1" applyAlignment="1">
      <alignment horizontal="center" vertical="center" wrapText="1"/>
    </xf>
    <xf numFmtId="0" fontId="36" fillId="12" borderId="8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vertical="center" wrapText="1"/>
    </xf>
    <xf numFmtId="3" fontId="38" fillId="0" borderId="2" xfId="1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2" fillId="0" borderId="8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6" fillId="10" borderId="2" xfId="0" applyFont="1" applyFill="1" applyBorder="1" applyAlignment="1">
      <alignment horizontal="center" vertical="center" wrapText="1"/>
    </xf>
    <xf numFmtId="0" fontId="36" fillId="10" borderId="8" xfId="0" applyFont="1" applyFill="1" applyBorder="1" applyAlignment="1">
      <alignment horizontal="center" vertical="center" wrapText="1"/>
    </xf>
    <xf numFmtId="0" fontId="36" fillId="10" borderId="7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36" fillId="3" borderId="8" xfId="0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center" vertical="center" wrapText="1"/>
    </xf>
    <xf numFmtId="168" fontId="36" fillId="0" borderId="3" xfId="0" applyNumberFormat="1" applyFont="1" applyBorder="1" applyAlignment="1">
      <alignment horizontal="center" vertical="center" wrapText="1"/>
    </xf>
    <xf numFmtId="168" fontId="36" fillId="0" borderId="6" xfId="0" applyNumberFormat="1" applyFont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9" fillId="0" borderId="14" xfId="0" quotePrefix="1" applyFont="1" applyBorder="1" applyAlignment="1">
      <alignment horizontal="left" vertical="center" wrapText="1"/>
    </xf>
    <xf numFmtId="0" fontId="9" fillId="0" borderId="0" xfId="0" quotePrefix="1" applyFont="1" applyAlignment="1">
      <alignment horizontal="left" vertical="center" wrapText="1"/>
    </xf>
    <xf numFmtId="0" fontId="36" fillId="10" borderId="1" xfId="0" applyFont="1" applyFill="1" applyBorder="1" applyAlignment="1">
      <alignment horizontal="left" vertical="center" wrapText="1"/>
    </xf>
    <xf numFmtId="0" fontId="36" fillId="6" borderId="3" xfId="0" applyFont="1" applyFill="1" applyBorder="1" applyAlignment="1">
      <alignment horizontal="left" vertical="center" wrapText="1"/>
    </xf>
    <xf numFmtId="0" fontId="36" fillId="6" borderId="6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4" fillId="12" borderId="3" xfId="0" applyFont="1" applyFill="1" applyBorder="1" applyAlignment="1">
      <alignment horizontal="left" vertical="center" wrapText="1"/>
    </xf>
    <xf numFmtId="0" fontId="44" fillId="12" borderId="6" xfId="0" applyFont="1" applyFill="1" applyBorder="1" applyAlignment="1">
      <alignment horizontal="left" vertical="center" wrapText="1"/>
    </xf>
    <xf numFmtId="0" fontId="44" fillId="12" borderId="18" xfId="0" applyFont="1" applyFill="1" applyBorder="1" applyAlignment="1">
      <alignment horizontal="center" vertical="center" wrapText="1"/>
    </xf>
    <xf numFmtId="0" fontId="44" fillId="12" borderId="19" xfId="0" applyFont="1" applyFill="1" applyBorder="1" applyAlignment="1">
      <alignment horizontal="center" vertical="center" wrapText="1"/>
    </xf>
    <xf numFmtId="0" fontId="44" fillId="12" borderId="17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4" fillId="0" borderId="3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center"/>
    </xf>
    <xf numFmtId="0" fontId="42" fillId="5" borderId="8" xfId="0" applyFont="1" applyFill="1" applyBorder="1" applyAlignment="1">
      <alignment horizontal="center"/>
    </xf>
    <xf numFmtId="0" fontId="42" fillId="5" borderId="7" xfId="0" applyFont="1" applyFill="1" applyBorder="1" applyAlignment="1">
      <alignment horizontal="center"/>
    </xf>
    <xf numFmtId="0" fontId="42" fillId="5" borderId="1" xfId="0" applyFont="1" applyFill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42" fillId="5" borderId="7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4" fillId="16" borderId="1" xfId="0" applyFont="1" applyFill="1" applyBorder="1" applyAlignment="1">
      <alignment horizontal="center" vertical="center" wrapText="1"/>
    </xf>
    <xf numFmtId="0" fontId="44" fillId="15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6" fillId="8" borderId="1" xfId="0" applyFont="1" applyFill="1" applyBorder="1" applyAlignment="1">
      <alignment horizontal="center" vertical="center" wrapText="1"/>
    </xf>
    <xf numFmtId="0" fontId="36" fillId="8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0" fontId="51" fillId="0" borderId="14" xfId="0" quotePrefix="1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left" vertical="center" wrapText="1"/>
    </xf>
    <xf numFmtId="164" fontId="8" fillId="5" borderId="1" xfId="1" applyNumberFormat="1" applyFont="1" applyFill="1" applyBorder="1" applyAlignment="1">
      <alignment horizontal="center" vertical="center"/>
    </xf>
  </cellXfs>
  <cellStyles count="5">
    <cellStyle name="Comma" xfId="1" builtinId="3"/>
    <cellStyle name="Comma 2" xfId="2" xr:uid="{00000000-0005-0000-0000-000001000000}"/>
    <cellStyle name="Input" xfId="3" builtinId="20"/>
    <cellStyle name="Normal" xfId="0" builtinId="0"/>
    <cellStyle name="Note" xfId="4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opLeftCell="A13" zoomScale="93" zoomScaleNormal="93" workbookViewId="0">
      <selection activeCell="D29" sqref="D29"/>
    </sheetView>
  </sheetViews>
  <sheetFormatPr defaultRowHeight="14.25" x14ac:dyDescent="0.2"/>
  <cols>
    <col min="1" max="1" width="5" customWidth="1"/>
    <col min="2" max="2" width="31" style="15" customWidth="1"/>
    <col min="3" max="3" width="8.75" style="127" customWidth="1"/>
    <col min="4" max="4" width="10.875" style="149" customWidth="1"/>
    <col min="5" max="5" width="12.625" style="149" customWidth="1"/>
    <col min="6" max="6" width="13.875" style="133" customWidth="1"/>
    <col min="7" max="7" width="14" style="133" customWidth="1"/>
    <col min="8" max="8" width="20.875" style="133" customWidth="1"/>
    <col min="9" max="9" width="15.875" style="133" customWidth="1"/>
    <col min="10" max="10" width="20.625" style="133" customWidth="1"/>
    <col min="11" max="11" width="19" customWidth="1"/>
    <col min="12" max="12" width="15.375" style="89" bestFit="1" customWidth="1"/>
    <col min="13" max="13" width="16.125" style="89" customWidth="1"/>
  </cols>
  <sheetData>
    <row r="1" spans="1:13" s="68" customFormat="1" ht="24" customHeight="1" x14ac:dyDescent="0.25">
      <c r="A1" s="100"/>
      <c r="B1" s="326" t="s">
        <v>113</v>
      </c>
      <c r="C1" s="326"/>
      <c r="D1" s="326"/>
      <c r="E1" s="143"/>
      <c r="F1" s="151"/>
      <c r="G1" s="151"/>
      <c r="H1" s="131"/>
      <c r="I1" s="131"/>
      <c r="J1" s="131"/>
      <c r="K1" s="94"/>
      <c r="L1" s="88"/>
      <c r="M1" s="88"/>
    </row>
    <row r="2" spans="1:13" s="68" customFormat="1" ht="24" customHeight="1" x14ac:dyDescent="0.25">
      <c r="A2" s="100"/>
      <c r="B2" s="100" t="s">
        <v>25</v>
      </c>
      <c r="C2" s="132"/>
      <c r="D2" s="144"/>
      <c r="E2" s="144"/>
      <c r="F2" s="152"/>
      <c r="G2" s="152"/>
      <c r="H2" s="131"/>
      <c r="I2" s="131"/>
      <c r="J2" s="131"/>
      <c r="K2" s="94"/>
      <c r="L2" s="88"/>
      <c r="M2" s="88"/>
    </row>
    <row r="3" spans="1:13" ht="43.5" customHeight="1" x14ac:dyDescent="0.2">
      <c r="A3" s="327" t="s">
        <v>248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</row>
    <row r="4" spans="1:13" ht="32.25" customHeight="1" x14ac:dyDescent="0.2">
      <c r="A4" s="328" t="s">
        <v>247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5" spans="1:13" ht="32.25" customHeight="1" x14ac:dyDescent="0.2">
      <c r="A5" s="219"/>
      <c r="B5" s="219"/>
      <c r="C5" s="219"/>
      <c r="D5" s="219"/>
      <c r="E5" s="219"/>
      <c r="F5" s="219"/>
      <c r="G5" s="219"/>
      <c r="H5" s="219"/>
      <c r="I5" s="233" t="s">
        <v>204</v>
      </c>
      <c r="J5" s="219"/>
      <c r="K5" s="219"/>
    </row>
    <row r="6" spans="1:13" s="175" customFormat="1" ht="53.25" customHeight="1" x14ac:dyDescent="0.2">
      <c r="A6" s="102" t="s">
        <v>122</v>
      </c>
      <c r="B6" s="102" t="s">
        <v>123</v>
      </c>
      <c r="C6" s="102" t="s">
        <v>124</v>
      </c>
      <c r="D6" s="122" t="s">
        <v>125</v>
      </c>
      <c r="E6" s="329" t="s">
        <v>126</v>
      </c>
      <c r="F6" s="330"/>
      <c r="G6" s="331" t="s">
        <v>127</v>
      </c>
      <c r="H6" s="332"/>
      <c r="I6" s="331" t="s">
        <v>128</v>
      </c>
      <c r="J6" s="332"/>
      <c r="K6" s="333" t="s">
        <v>129</v>
      </c>
      <c r="L6" s="174"/>
      <c r="M6" s="174"/>
    </row>
    <row r="7" spans="1:13" ht="15.95" customHeight="1" x14ac:dyDescent="0.2">
      <c r="A7" s="103"/>
      <c r="B7" s="104"/>
      <c r="C7" s="136"/>
      <c r="D7" s="145"/>
      <c r="E7" s="145" t="s">
        <v>0</v>
      </c>
      <c r="F7" s="137" t="s">
        <v>1</v>
      </c>
      <c r="G7" s="137" t="s">
        <v>0</v>
      </c>
      <c r="H7" s="137" t="s">
        <v>1</v>
      </c>
      <c r="I7" s="137" t="s">
        <v>0</v>
      </c>
      <c r="J7" s="137" t="s">
        <v>1</v>
      </c>
      <c r="K7" s="334"/>
    </row>
    <row r="8" spans="1:13" ht="37.5" customHeight="1" x14ac:dyDescent="0.2">
      <c r="A8" s="323">
        <v>1</v>
      </c>
      <c r="B8" s="322" t="s">
        <v>130</v>
      </c>
      <c r="C8" s="322"/>
      <c r="D8" s="138">
        <v>49999</v>
      </c>
      <c r="E8" s="138"/>
      <c r="F8" s="153"/>
      <c r="G8" s="153"/>
      <c r="H8" s="153"/>
      <c r="I8" s="153">
        <f>SUM(I9:I11)</f>
        <v>36324</v>
      </c>
      <c r="J8" s="153">
        <f>SUM(J9:J11)</f>
        <v>889938000</v>
      </c>
      <c r="K8" s="344" t="s">
        <v>140</v>
      </c>
    </row>
    <row r="9" spans="1:13" ht="33" customHeight="1" x14ac:dyDescent="0.2">
      <c r="A9" s="323"/>
      <c r="B9" s="106" t="s">
        <v>131</v>
      </c>
      <c r="C9" s="141" t="s">
        <v>7</v>
      </c>
      <c r="D9" s="140">
        <f>776-462</f>
        <v>314</v>
      </c>
      <c r="E9" s="146">
        <v>5.5</v>
      </c>
      <c r="F9" s="108">
        <f t="shared" ref="F9:F17" si="0">+E9*24500</f>
        <v>134750</v>
      </c>
      <c r="G9" s="108">
        <f t="shared" ref="G9:G17" si="1">+E9*D9</f>
        <v>1727</v>
      </c>
      <c r="H9" s="108">
        <f t="shared" ref="H9:H17" si="2">+F9*D9</f>
        <v>42311500</v>
      </c>
      <c r="I9" s="108">
        <f t="shared" ref="I9:J11" si="3">G9*12</f>
        <v>20724</v>
      </c>
      <c r="J9" s="108">
        <f t="shared" si="3"/>
        <v>507738000</v>
      </c>
      <c r="K9" s="344"/>
    </row>
    <row r="10" spans="1:13" ht="21.75" customHeight="1" x14ac:dyDescent="0.2">
      <c r="A10" s="323"/>
      <c r="B10" s="110" t="s">
        <v>13</v>
      </c>
      <c r="C10" s="141" t="s">
        <v>14</v>
      </c>
      <c r="D10" s="140">
        <v>1</v>
      </c>
      <c r="E10" s="146">
        <v>300</v>
      </c>
      <c r="F10" s="108">
        <f t="shared" si="0"/>
        <v>7350000</v>
      </c>
      <c r="G10" s="108">
        <f t="shared" si="1"/>
        <v>300</v>
      </c>
      <c r="H10" s="108">
        <f t="shared" si="2"/>
        <v>7350000</v>
      </c>
      <c r="I10" s="108">
        <f t="shared" si="3"/>
        <v>3600</v>
      </c>
      <c r="J10" s="108">
        <f t="shared" si="3"/>
        <v>88200000</v>
      </c>
      <c r="K10" s="344"/>
    </row>
    <row r="11" spans="1:13" ht="33" customHeight="1" x14ac:dyDescent="0.2">
      <c r="A11" s="323"/>
      <c r="B11" s="110" t="s">
        <v>156</v>
      </c>
      <c r="C11" s="141" t="s">
        <v>14</v>
      </c>
      <c r="D11" s="140">
        <v>1</v>
      </c>
      <c r="E11" s="146">
        <v>1000</v>
      </c>
      <c r="F11" s="108">
        <f t="shared" si="0"/>
        <v>24500000</v>
      </c>
      <c r="G11" s="108">
        <f t="shared" si="1"/>
        <v>1000</v>
      </c>
      <c r="H11" s="108">
        <f t="shared" si="2"/>
        <v>24500000</v>
      </c>
      <c r="I11" s="108">
        <f t="shared" si="3"/>
        <v>12000</v>
      </c>
      <c r="J11" s="108">
        <f t="shared" si="3"/>
        <v>294000000</v>
      </c>
      <c r="K11" s="344"/>
    </row>
    <row r="12" spans="1:13" ht="34.5" customHeight="1" x14ac:dyDescent="0.2">
      <c r="A12" s="341">
        <v>2</v>
      </c>
      <c r="B12" s="342" t="s">
        <v>111</v>
      </c>
      <c r="C12" s="342"/>
      <c r="D12" s="138">
        <v>121741</v>
      </c>
      <c r="E12" s="138"/>
      <c r="F12" s="108">
        <f t="shared" si="0"/>
        <v>0</v>
      </c>
      <c r="G12" s="108"/>
      <c r="H12" s="108"/>
      <c r="I12" s="108"/>
      <c r="J12" s="108"/>
      <c r="K12" s="343" t="s">
        <v>157</v>
      </c>
    </row>
    <row r="13" spans="1:13" ht="30" customHeight="1" x14ac:dyDescent="0.2">
      <c r="A13" s="341"/>
      <c r="B13" s="115" t="s">
        <v>162</v>
      </c>
      <c r="C13" s="141" t="s">
        <v>7</v>
      </c>
      <c r="D13" s="118">
        <v>12700</v>
      </c>
      <c r="E13" s="146">
        <v>5</v>
      </c>
      <c r="F13" s="108">
        <f t="shared" si="0"/>
        <v>122500</v>
      </c>
      <c r="G13" s="108">
        <f t="shared" ref="G13" si="4">+E13*D13</f>
        <v>63500</v>
      </c>
      <c r="H13" s="108">
        <f t="shared" ref="H13" si="5">+F13*D13</f>
        <v>1555750000</v>
      </c>
      <c r="I13" s="108">
        <f t="shared" ref="I13" si="6">G13*12</f>
        <v>762000</v>
      </c>
      <c r="J13" s="108">
        <f t="shared" ref="J13" si="7">H13*12</f>
        <v>18669000000</v>
      </c>
      <c r="K13" s="335"/>
    </row>
    <row r="14" spans="1:13" ht="32.25" customHeight="1" x14ac:dyDescent="0.2">
      <c r="A14" s="341"/>
      <c r="B14" s="115" t="s">
        <v>161</v>
      </c>
      <c r="C14" s="141" t="s">
        <v>7</v>
      </c>
      <c r="D14" s="118">
        <v>988</v>
      </c>
      <c r="E14" s="118">
        <v>5.5</v>
      </c>
      <c r="F14" s="108">
        <f t="shared" si="0"/>
        <v>134750</v>
      </c>
      <c r="G14" s="108">
        <f t="shared" ref="G14" si="8">+E14*D14</f>
        <v>5434</v>
      </c>
      <c r="H14" s="108">
        <f t="shared" ref="H14" si="9">+F14*D14</f>
        <v>133133000</v>
      </c>
      <c r="I14" s="108">
        <f t="shared" ref="I14" si="10">G14*12</f>
        <v>65208</v>
      </c>
      <c r="J14" s="108">
        <f t="shared" ref="J14" si="11">H14*12</f>
        <v>1597596000</v>
      </c>
      <c r="K14" s="335"/>
    </row>
    <row r="15" spans="1:13" ht="30" customHeight="1" x14ac:dyDescent="0.2">
      <c r="A15" s="341"/>
      <c r="B15" s="110" t="s">
        <v>134</v>
      </c>
      <c r="C15" s="141" t="s">
        <v>7</v>
      </c>
      <c r="D15" s="142">
        <v>28878</v>
      </c>
      <c r="E15" s="142">
        <v>0.7</v>
      </c>
      <c r="F15" s="108">
        <f t="shared" si="0"/>
        <v>17150</v>
      </c>
      <c r="G15" s="108">
        <f t="shared" si="1"/>
        <v>20214.599999999999</v>
      </c>
      <c r="H15" s="108">
        <f t="shared" si="2"/>
        <v>495257700</v>
      </c>
      <c r="I15" s="108">
        <f t="shared" ref="I15:J17" si="12">G15*12</f>
        <v>242575.19999999998</v>
      </c>
      <c r="J15" s="108">
        <f t="shared" si="12"/>
        <v>5943092400</v>
      </c>
      <c r="K15" s="335"/>
    </row>
    <row r="16" spans="1:13" ht="31.5" customHeight="1" x14ac:dyDescent="0.2">
      <c r="A16" s="341"/>
      <c r="B16" s="110" t="s">
        <v>195</v>
      </c>
      <c r="C16" s="141" t="s">
        <v>7</v>
      </c>
      <c r="D16" s="140">
        <v>60</v>
      </c>
      <c r="E16" s="146">
        <f>E13</f>
        <v>5</v>
      </c>
      <c r="F16" s="108">
        <f t="shared" si="0"/>
        <v>122500</v>
      </c>
      <c r="G16" s="108">
        <f t="shared" si="1"/>
        <v>300</v>
      </c>
      <c r="H16" s="108">
        <f t="shared" si="2"/>
        <v>7350000</v>
      </c>
      <c r="I16" s="108">
        <f t="shared" si="12"/>
        <v>3600</v>
      </c>
      <c r="J16" s="108">
        <f t="shared" si="12"/>
        <v>88200000</v>
      </c>
      <c r="K16" s="335"/>
    </row>
    <row r="17" spans="1:13" ht="30" customHeight="1" x14ac:dyDescent="0.2">
      <c r="A17" s="341"/>
      <c r="B17" s="110" t="s">
        <v>139</v>
      </c>
      <c r="C17" s="141" t="s">
        <v>14</v>
      </c>
      <c r="D17" s="140">
        <v>1</v>
      </c>
      <c r="E17" s="146">
        <v>3000</v>
      </c>
      <c r="F17" s="108">
        <f t="shared" si="0"/>
        <v>73500000</v>
      </c>
      <c r="G17" s="108">
        <f t="shared" si="1"/>
        <v>3000</v>
      </c>
      <c r="H17" s="108">
        <f t="shared" si="2"/>
        <v>73500000</v>
      </c>
      <c r="I17" s="108">
        <f t="shared" si="12"/>
        <v>36000</v>
      </c>
      <c r="J17" s="108">
        <f t="shared" si="12"/>
        <v>882000000</v>
      </c>
      <c r="K17" s="336"/>
    </row>
    <row r="18" spans="1:13" ht="33.75" customHeight="1" x14ac:dyDescent="0.2">
      <c r="A18" s="338">
        <v>3</v>
      </c>
      <c r="B18" s="337" t="s">
        <v>208</v>
      </c>
      <c r="C18" s="337"/>
      <c r="D18" s="138">
        <v>14271</v>
      </c>
      <c r="E18" s="146"/>
      <c r="F18" s="108"/>
      <c r="G18" s="108"/>
      <c r="H18" s="108"/>
      <c r="I18" s="108"/>
      <c r="J18" s="108"/>
      <c r="K18" s="279"/>
    </row>
    <row r="19" spans="1:13" ht="34.5" customHeight="1" x14ac:dyDescent="0.2">
      <c r="A19" s="339"/>
      <c r="B19" s="115" t="s">
        <v>206</v>
      </c>
      <c r="C19" s="141" t="s">
        <v>7</v>
      </c>
      <c r="D19" s="118">
        <v>12280</v>
      </c>
      <c r="E19" s="146">
        <v>5</v>
      </c>
      <c r="F19" s="108">
        <f t="shared" ref="F19:F24" si="13">+E19*24500</f>
        <v>122500</v>
      </c>
      <c r="G19" s="108">
        <f t="shared" ref="G19:G24" si="14">+E19*D19</f>
        <v>61400</v>
      </c>
      <c r="H19" s="108">
        <f t="shared" ref="H19:H24" si="15">+F19*D19</f>
        <v>1504300000</v>
      </c>
      <c r="I19" s="108">
        <f t="shared" ref="I19:I24" si="16">G19*12</f>
        <v>736800</v>
      </c>
      <c r="J19" s="108">
        <f t="shared" ref="J19:J24" si="17">H19*12</f>
        <v>18051600000</v>
      </c>
      <c r="K19" s="335"/>
    </row>
    <row r="20" spans="1:13" ht="33.75" customHeight="1" x14ac:dyDescent="0.2">
      <c r="A20" s="339"/>
      <c r="B20" s="115" t="s">
        <v>205</v>
      </c>
      <c r="C20" s="141" t="s">
        <v>7</v>
      </c>
      <c r="D20" s="118">
        <v>1684</v>
      </c>
      <c r="E20" s="118">
        <v>5.5</v>
      </c>
      <c r="F20" s="108">
        <f t="shared" si="13"/>
        <v>134750</v>
      </c>
      <c r="G20" s="108">
        <f t="shared" si="14"/>
        <v>9262</v>
      </c>
      <c r="H20" s="108">
        <f t="shared" si="15"/>
        <v>226919000</v>
      </c>
      <c r="I20" s="108">
        <f t="shared" si="16"/>
        <v>111144</v>
      </c>
      <c r="J20" s="108">
        <f t="shared" si="17"/>
        <v>2723028000</v>
      </c>
      <c r="K20" s="335"/>
    </row>
    <row r="21" spans="1:13" ht="30" customHeight="1" x14ac:dyDescent="0.2">
      <c r="A21" s="339"/>
      <c r="B21" s="110" t="s">
        <v>134</v>
      </c>
      <c r="C21" s="141" t="s">
        <v>7</v>
      </c>
      <c r="D21" s="142">
        <v>2989</v>
      </c>
      <c r="E21" s="142">
        <v>0.7</v>
      </c>
      <c r="F21" s="108">
        <f t="shared" si="13"/>
        <v>17150</v>
      </c>
      <c r="G21" s="108">
        <f t="shared" si="14"/>
        <v>2092.2999999999997</v>
      </c>
      <c r="H21" s="108">
        <f t="shared" si="15"/>
        <v>51261350</v>
      </c>
      <c r="I21" s="108">
        <f t="shared" si="16"/>
        <v>25107.599999999999</v>
      </c>
      <c r="J21" s="108">
        <f t="shared" si="17"/>
        <v>615136200</v>
      </c>
      <c r="K21" s="335"/>
    </row>
    <row r="22" spans="1:13" ht="30" customHeight="1" x14ac:dyDescent="0.2">
      <c r="A22" s="339"/>
      <c r="B22" s="110" t="s">
        <v>207</v>
      </c>
      <c r="C22" s="141" t="s">
        <v>7</v>
      </c>
      <c r="D22" s="140">
        <v>30</v>
      </c>
      <c r="E22" s="146">
        <f>E19</f>
        <v>5</v>
      </c>
      <c r="F22" s="108">
        <f t="shared" si="13"/>
        <v>122500</v>
      </c>
      <c r="G22" s="108">
        <f t="shared" si="14"/>
        <v>150</v>
      </c>
      <c r="H22" s="108">
        <f t="shared" si="15"/>
        <v>3675000</v>
      </c>
      <c r="I22" s="108">
        <f t="shared" si="16"/>
        <v>1800</v>
      </c>
      <c r="J22" s="108">
        <f t="shared" si="17"/>
        <v>44100000</v>
      </c>
      <c r="K22" s="335"/>
    </row>
    <row r="23" spans="1:13" ht="33.75" customHeight="1" x14ac:dyDescent="0.2">
      <c r="A23" s="339"/>
      <c r="B23" s="110" t="s">
        <v>132</v>
      </c>
      <c r="C23" s="141" t="s">
        <v>7</v>
      </c>
      <c r="D23" s="140">
        <v>200</v>
      </c>
      <c r="E23" s="146">
        <v>2.5</v>
      </c>
      <c r="F23" s="108">
        <f>+E23*24500</f>
        <v>61250</v>
      </c>
      <c r="G23" s="108">
        <f>+E23*D23</f>
        <v>500</v>
      </c>
      <c r="H23" s="108">
        <f t="shared" si="15"/>
        <v>12250000</v>
      </c>
      <c r="I23" s="108">
        <f t="shared" si="16"/>
        <v>6000</v>
      </c>
      <c r="J23" s="108">
        <f t="shared" si="17"/>
        <v>147000000</v>
      </c>
      <c r="K23" s="335"/>
    </row>
    <row r="24" spans="1:13" ht="33.75" customHeight="1" x14ac:dyDescent="0.2">
      <c r="A24" s="340"/>
      <c r="B24" s="110" t="s">
        <v>139</v>
      </c>
      <c r="C24" s="141" t="s">
        <v>14</v>
      </c>
      <c r="D24" s="140">
        <v>1</v>
      </c>
      <c r="E24" s="146">
        <v>3000</v>
      </c>
      <c r="F24" s="108">
        <f t="shared" si="13"/>
        <v>73500000</v>
      </c>
      <c r="G24" s="108">
        <f t="shared" si="14"/>
        <v>3000</v>
      </c>
      <c r="H24" s="108">
        <f t="shared" si="15"/>
        <v>73500000</v>
      </c>
      <c r="I24" s="108">
        <f t="shared" si="16"/>
        <v>36000</v>
      </c>
      <c r="J24" s="108">
        <f t="shared" si="17"/>
        <v>882000000</v>
      </c>
      <c r="K24" s="336"/>
    </row>
    <row r="25" spans="1:13" ht="15.75" x14ac:dyDescent="0.25">
      <c r="A25" s="94"/>
      <c r="B25" s="134" t="s">
        <v>249</v>
      </c>
      <c r="C25" s="130"/>
      <c r="D25" s="148"/>
      <c r="E25" s="148"/>
      <c r="F25" s="131"/>
      <c r="G25" s="131"/>
      <c r="H25" s="131"/>
      <c r="I25" s="131"/>
      <c r="J25" s="131"/>
      <c r="K25" s="94"/>
    </row>
    <row r="26" spans="1:13" ht="15.75" x14ac:dyDescent="0.25">
      <c r="A26" s="94"/>
      <c r="B26" s="135" t="s">
        <v>250</v>
      </c>
      <c r="C26" s="130"/>
      <c r="D26" s="148"/>
      <c r="E26" s="148"/>
      <c r="F26" s="131"/>
      <c r="G26" s="131"/>
      <c r="H26" s="131"/>
      <c r="I26" s="131"/>
      <c r="J26" s="131"/>
      <c r="K26" s="94"/>
    </row>
    <row r="27" spans="1:13" s="24" customFormat="1" ht="15.75" x14ac:dyDescent="0.25">
      <c r="A27" s="94"/>
      <c r="B27" s="95" t="s">
        <v>18</v>
      </c>
      <c r="C27" s="130"/>
      <c r="D27" s="148"/>
      <c r="E27" s="148"/>
      <c r="F27" s="131"/>
      <c r="G27" s="131"/>
      <c r="H27" s="131"/>
      <c r="I27" s="131"/>
      <c r="J27" s="131"/>
      <c r="K27" s="94"/>
      <c r="L27" s="90"/>
      <c r="M27" s="90"/>
    </row>
    <row r="28" spans="1:13" s="24" customFormat="1" ht="15.75" x14ac:dyDescent="0.25">
      <c r="A28" s="94"/>
      <c r="B28" s="96" t="s">
        <v>104</v>
      </c>
      <c r="C28" s="130"/>
      <c r="D28" s="148"/>
      <c r="E28" s="148"/>
      <c r="F28" s="131"/>
      <c r="G28" s="131"/>
      <c r="H28" s="131"/>
      <c r="I28" s="131"/>
      <c r="J28" s="131"/>
      <c r="K28" s="94"/>
      <c r="L28" s="90"/>
      <c r="M28" s="90"/>
    </row>
    <row r="29" spans="1:13" s="24" customFormat="1" ht="15.75" customHeight="1" x14ac:dyDescent="0.25">
      <c r="A29" s="94"/>
      <c r="B29" s="97" t="s">
        <v>117</v>
      </c>
      <c r="C29" s="130"/>
      <c r="D29" s="148"/>
      <c r="E29" s="148"/>
      <c r="F29" s="131"/>
      <c r="G29" s="131"/>
      <c r="H29" s="131"/>
      <c r="I29" s="131"/>
      <c r="J29" s="131"/>
      <c r="K29" s="94"/>
      <c r="L29" s="90"/>
      <c r="M29" s="90"/>
    </row>
    <row r="30" spans="1:13" s="24" customFormat="1" ht="15.75" customHeight="1" x14ac:dyDescent="0.25">
      <c r="A30" s="94"/>
      <c r="B30" s="98" t="s">
        <v>105</v>
      </c>
      <c r="C30" s="130"/>
      <c r="D30" s="148"/>
      <c r="E30" s="148"/>
      <c r="F30" s="131"/>
      <c r="G30" s="131"/>
      <c r="H30" s="131"/>
      <c r="I30" s="131"/>
      <c r="J30" s="131"/>
      <c r="K30" s="94"/>
      <c r="L30" s="90"/>
      <c r="M30" s="90"/>
    </row>
    <row r="31" spans="1:13" s="24" customFormat="1" ht="18.75" customHeight="1" x14ac:dyDescent="0.25">
      <c r="A31" s="94"/>
      <c r="B31" s="324" t="s">
        <v>118</v>
      </c>
      <c r="C31" s="325"/>
      <c r="D31" s="325"/>
      <c r="E31" s="325"/>
      <c r="F31" s="325"/>
      <c r="G31" s="325"/>
      <c r="H31" s="131"/>
      <c r="I31" s="131"/>
      <c r="J31" s="131"/>
      <c r="K31" s="94"/>
      <c r="L31" s="90"/>
      <c r="M31" s="90"/>
    </row>
    <row r="32" spans="1:13" s="24" customFormat="1" ht="15.75" x14ac:dyDescent="0.25">
      <c r="A32" s="94"/>
      <c r="B32" s="324" t="s">
        <v>119</v>
      </c>
      <c r="C32" s="325"/>
      <c r="D32" s="325"/>
      <c r="E32" s="325"/>
      <c r="F32" s="325"/>
      <c r="G32" s="325"/>
      <c r="H32" s="131"/>
      <c r="I32" s="131"/>
      <c r="J32" s="131"/>
      <c r="K32" s="94"/>
      <c r="L32" s="90"/>
      <c r="M32" s="90"/>
    </row>
    <row r="33" spans="1:13" s="24" customFormat="1" ht="23.25" customHeight="1" x14ac:dyDescent="0.25">
      <c r="A33" s="94"/>
      <c r="B33" s="324" t="s">
        <v>120</v>
      </c>
      <c r="C33" s="325"/>
      <c r="D33" s="325"/>
      <c r="E33" s="325"/>
      <c r="F33" s="325"/>
      <c r="G33" s="325"/>
      <c r="H33" s="325"/>
      <c r="I33" s="325"/>
      <c r="J33" s="131"/>
      <c r="K33" s="94"/>
      <c r="L33" s="90"/>
      <c r="M33" s="90"/>
    </row>
    <row r="34" spans="1:13" s="24" customFormat="1" ht="21.75" customHeight="1" x14ac:dyDescent="0.25">
      <c r="A34" s="94"/>
      <c r="B34" s="99" t="s">
        <v>121</v>
      </c>
      <c r="C34" s="129"/>
      <c r="D34" s="144"/>
      <c r="E34" s="144"/>
      <c r="F34" s="152"/>
      <c r="G34" s="152"/>
      <c r="H34" s="131"/>
      <c r="I34" s="131"/>
      <c r="J34" s="131"/>
      <c r="K34" s="94"/>
      <c r="L34" s="90"/>
      <c r="M34" s="90"/>
    </row>
    <row r="35" spans="1:13" s="24" customFormat="1" ht="15.75" x14ac:dyDescent="0.25">
      <c r="A35" s="94"/>
      <c r="B35" s="100" t="s">
        <v>20</v>
      </c>
      <c r="C35" s="132"/>
      <c r="D35" s="144"/>
      <c r="E35" s="144"/>
      <c r="F35" s="152"/>
      <c r="G35" s="152"/>
      <c r="H35" s="131"/>
      <c r="I35" s="131"/>
      <c r="J35" s="131"/>
      <c r="K35" s="94"/>
      <c r="L35" s="90"/>
      <c r="M35" s="90"/>
    </row>
    <row r="36" spans="1:13" s="24" customFormat="1" ht="15.75" x14ac:dyDescent="0.25">
      <c r="A36" s="94"/>
      <c r="B36" s="101" t="s">
        <v>21</v>
      </c>
      <c r="C36" s="132"/>
      <c r="D36" s="144"/>
      <c r="E36" s="144"/>
      <c r="F36" s="152"/>
      <c r="G36" s="152"/>
      <c r="H36" s="131"/>
      <c r="I36" s="131"/>
      <c r="J36" s="131"/>
      <c r="K36" s="94"/>
      <c r="L36" s="90"/>
      <c r="M36" s="90"/>
    </row>
    <row r="37" spans="1:13" ht="15.75" x14ac:dyDescent="0.25">
      <c r="A37" s="94"/>
      <c r="B37" s="100" t="s">
        <v>22</v>
      </c>
      <c r="C37" s="132"/>
      <c r="D37" s="144"/>
      <c r="E37" s="144"/>
      <c r="F37" s="152"/>
      <c r="G37" s="152"/>
      <c r="H37" s="131"/>
      <c r="I37" s="131"/>
      <c r="J37" s="131"/>
      <c r="K37" s="94"/>
    </row>
    <row r="38" spans="1:13" ht="15.75" x14ac:dyDescent="0.25">
      <c r="A38" s="94"/>
      <c r="B38" s="101" t="s">
        <v>23</v>
      </c>
      <c r="C38" s="132"/>
      <c r="D38" s="144"/>
      <c r="E38" s="144"/>
      <c r="F38" s="152"/>
      <c r="G38" s="152"/>
      <c r="H38" s="131"/>
      <c r="I38" s="131"/>
      <c r="J38" s="131"/>
      <c r="K38" s="94"/>
    </row>
    <row r="39" spans="1:13" ht="15" x14ac:dyDescent="0.2">
      <c r="B39" s="91" t="s">
        <v>163</v>
      </c>
      <c r="C39" s="92"/>
    </row>
    <row r="40" spans="1:13" ht="15" x14ac:dyDescent="0.2">
      <c r="B40" s="91" t="s">
        <v>164</v>
      </c>
      <c r="C40" s="128"/>
      <c r="D40" s="150"/>
    </row>
  </sheetData>
  <mergeCells count="19">
    <mergeCell ref="K8:K11"/>
    <mergeCell ref="K19:K24"/>
    <mergeCell ref="B18:C18"/>
    <mergeCell ref="A18:A24"/>
    <mergeCell ref="A12:A17"/>
    <mergeCell ref="B12:C12"/>
    <mergeCell ref="K12:K17"/>
    <mergeCell ref="B1:D1"/>
    <mergeCell ref="A3:K3"/>
    <mergeCell ref="A4:K4"/>
    <mergeCell ref="E6:F6"/>
    <mergeCell ref="G6:H6"/>
    <mergeCell ref="I6:J6"/>
    <mergeCell ref="K6:K7"/>
    <mergeCell ref="B8:C8"/>
    <mergeCell ref="A8:A11"/>
    <mergeCell ref="B31:G31"/>
    <mergeCell ref="B32:G32"/>
    <mergeCell ref="B33:I33"/>
  </mergeCells>
  <pageMargins left="0.23622047244094491" right="0.15748031496062992" top="0.19685039370078741" bottom="0.31496062992125984" header="0.31496062992125984" footer="0.31496062992125984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I37"/>
  <sheetViews>
    <sheetView topLeftCell="A2" workbookViewId="0">
      <selection activeCell="E35" sqref="E35"/>
    </sheetView>
  </sheetViews>
  <sheetFormatPr defaultRowHeight="14.25" x14ac:dyDescent="0.2"/>
  <cols>
    <col min="1" max="1" width="5" customWidth="1"/>
    <col min="2" max="2" width="28.375" style="15" customWidth="1"/>
    <col min="3" max="3" width="8.75" customWidth="1"/>
    <col min="4" max="4" width="13.125" customWidth="1"/>
    <col min="5" max="5" width="10" customWidth="1"/>
    <col min="6" max="6" width="12.75" customWidth="1"/>
    <col min="7" max="7" width="13.125" customWidth="1"/>
    <col min="8" max="8" width="18" customWidth="1"/>
    <col min="9" max="9" width="19.25" customWidth="1"/>
  </cols>
  <sheetData>
    <row r="1" spans="1:9" s="68" customFormat="1" ht="24" customHeight="1" x14ac:dyDescent="0.25">
      <c r="A1" s="65"/>
      <c r="B1" s="345" t="s">
        <v>66</v>
      </c>
      <c r="C1" s="345"/>
      <c r="D1" s="345"/>
      <c r="E1" s="66"/>
      <c r="F1" s="66"/>
      <c r="G1" s="66"/>
      <c r="H1" s="67"/>
    </row>
    <row r="2" spans="1:9" s="68" customFormat="1" ht="24" customHeight="1" x14ac:dyDescent="0.25">
      <c r="A2" s="65"/>
      <c r="B2" s="65" t="s">
        <v>25</v>
      </c>
      <c r="C2" s="65"/>
      <c r="D2" s="65"/>
      <c r="E2" s="65"/>
      <c r="F2" s="65"/>
      <c r="G2" s="65"/>
      <c r="H2" s="67"/>
    </row>
    <row r="3" spans="1:9" x14ac:dyDescent="0.2">
      <c r="A3" s="1"/>
      <c r="B3" s="16"/>
      <c r="C3" s="1"/>
      <c r="D3" s="1"/>
      <c r="E3" s="1"/>
      <c r="F3" s="1"/>
      <c r="G3" s="1"/>
      <c r="H3" s="1"/>
    </row>
    <row r="4" spans="1:9" ht="22.5" x14ac:dyDescent="0.2">
      <c r="A4" s="402" t="s">
        <v>90</v>
      </c>
      <c r="B4" s="402"/>
      <c r="C4" s="402"/>
      <c r="D4" s="402"/>
      <c r="E4" s="402"/>
      <c r="F4" s="402"/>
      <c r="G4" s="402"/>
      <c r="H4" s="402"/>
    </row>
    <row r="5" spans="1:9" x14ac:dyDescent="0.2">
      <c r="A5" s="40"/>
      <c r="B5" s="1" t="s">
        <v>91</v>
      </c>
      <c r="C5" s="1"/>
      <c r="D5" s="1"/>
      <c r="E5" s="1"/>
      <c r="F5" s="1"/>
      <c r="G5" s="1"/>
    </row>
    <row r="6" spans="1:9" x14ac:dyDescent="0.2">
      <c r="A6" s="41"/>
      <c r="B6" s="1" t="s">
        <v>92</v>
      </c>
      <c r="C6" s="1"/>
      <c r="D6" s="1"/>
      <c r="E6" s="1"/>
      <c r="F6" s="1"/>
      <c r="G6" s="1"/>
    </row>
    <row r="7" spans="1:9" ht="7.5" customHeight="1" x14ac:dyDescent="0.2">
      <c r="A7" s="1"/>
      <c r="B7" s="12"/>
      <c r="C7" s="1"/>
      <c r="D7" s="1"/>
      <c r="E7" s="1"/>
      <c r="F7" s="1"/>
      <c r="G7" s="1"/>
      <c r="H7" s="1"/>
    </row>
    <row r="8" spans="1:9" ht="7.5" customHeight="1" x14ac:dyDescent="0.2">
      <c r="A8" s="1"/>
      <c r="B8" s="12"/>
      <c r="C8" s="1"/>
      <c r="D8" s="1"/>
      <c r="E8" s="1"/>
      <c r="F8" s="1"/>
      <c r="G8" s="1"/>
      <c r="H8" s="1"/>
    </row>
    <row r="9" spans="1:9" ht="40.5" customHeight="1" x14ac:dyDescent="0.2">
      <c r="A9" s="2" t="s">
        <v>3</v>
      </c>
      <c r="B9" s="2" t="s">
        <v>10</v>
      </c>
      <c r="C9" s="2" t="s">
        <v>6</v>
      </c>
      <c r="D9" s="2" t="s">
        <v>4</v>
      </c>
      <c r="E9" s="422" t="s">
        <v>5</v>
      </c>
      <c r="F9" s="423"/>
      <c r="G9" s="422" t="s">
        <v>69</v>
      </c>
      <c r="H9" s="423"/>
      <c r="I9" s="424" t="s">
        <v>11</v>
      </c>
    </row>
    <row r="10" spans="1:9" ht="15.95" customHeight="1" x14ac:dyDescent="0.2">
      <c r="A10" s="4"/>
      <c r="B10" s="13"/>
      <c r="C10" s="4"/>
      <c r="D10" s="4"/>
      <c r="E10" s="4" t="s">
        <v>0</v>
      </c>
      <c r="F10" s="4" t="s">
        <v>1</v>
      </c>
      <c r="G10" s="4" t="s">
        <v>0</v>
      </c>
      <c r="H10" s="4" t="s">
        <v>1</v>
      </c>
      <c r="I10" s="425"/>
    </row>
    <row r="11" spans="1:9" ht="30" customHeight="1" x14ac:dyDescent="0.2">
      <c r="A11" s="426">
        <v>1</v>
      </c>
      <c r="B11" s="428" t="s">
        <v>93</v>
      </c>
      <c r="C11" s="429"/>
      <c r="D11" s="10">
        <v>46200</v>
      </c>
      <c r="E11" s="9"/>
      <c r="F11" s="9"/>
      <c r="G11" s="9"/>
      <c r="H11" s="9"/>
      <c r="I11" s="412" t="s">
        <v>71</v>
      </c>
    </row>
    <row r="12" spans="1:9" ht="30" customHeight="1" x14ac:dyDescent="0.2">
      <c r="A12" s="427"/>
      <c r="B12" s="75" t="s">
        <v>94</v>
      </c>
      <c r="C12" s="76" t="s">
        <v>7</v>
      </c>
      <c r="D12" s="35">
        <v>15400</v>
      </c>
      <c r="E12" s="35">
        <v>3.5</v>
      </c>
      <c r="F12" s="35">
        <f>E12*23535</f>
        <v>82372.5</v>
      </c>
      <c r="G12" s="77">
        <f>E12*D12</f>
        <v>53900</v>
      </c>
      <c r="H12" s="78">
        <f>D12*F12</f>
        <v>1268536500</v>
      </c>
      <c r="I12" s="405"/>
    </row>
    <row r="13" spans="1:9" ht="26.25" customHeight="1" x14ac:dyDescent="0.2">
      <c r="A13" s="427"/>
      <c r="B13" s="32" t="s">
        <v>95</v>
      </c>
      <c r="C13" s="33" t="s">
        <v>7</v>
      </c>
      <c r="D13" s="35">
        <v>15400</v>
      </c>
      <c r="E13" s="79">
        <v>3.2</v>
      </c>
      <c r="F13" s="35">
        <f t="shared" ref="F13:F25" si="0">E13*23535</f>
        <v>75312</v>
      </c>
      <c r="G13" s="77">
        <f t="shared" ref="G13:G25" si="1">E13*D13</f>
        <v>49280</v>
      </c>
      <c r="H13" s="78">
        <f t="shared" ref="H13:H25" si="2">D13*F13</f>
        <v>1159804800</v>
      </c>
      <c r="I13" s="405"/>
    </row>
    <row r="14" spans="1:9" ht="27" customHeight="1" x14ac:dyDescent="0.2">
      <c r="A14" s="427"/>
      <c r="B14" s="3" t="s">
        <v>96</v>
      </c>
      <c r="C14" s="33" t="s">
        <v>7</v>
      </c>
      <c r="D14" s="11">
        <v>15400</v>
      </c>
      <c r="E14" s="79">
        <v>3</v>
      </c>
      <c r="F14" s="35">
        <f t="shared" si="0"/>
        <v>70605</v>
      </c>
      <c r="G14" s="77">
        <f t="shared" si="1"/>
        <v>46200</v>
      </c>
      <c r="H14" s="78">
        <f t="shared" si="2"/>
        <v>1087317000</v>
      </c>
      <c r="I14" s="405"/>
    </row>
    <row r="15" spans="1:9" ht="30" customHeight="1" x14ac:dyDescent="0.2">
      <c r="A15" s="430">
        <v>2</v>
      </c>
      <c r="B15" s="432" t="s">
        <v>97</v>
      </c>
      <c r="C15" s="433"/>
      <c r="D15" s="10">
        <v>14400</v>
      </c>
      <c r="E15" s="10"/>
      <c r="F15" s="35">
        <f t="shared" si="0"/>
        <v>0</v>
      </c>
      <c r="G15" s="77">
        <f t="shared" si="1"/>
        <v>0</v>
      </c>
      <c r="H15" s="78">
        <f t="shared" si="2"/>
        <v>0</v>
      </c>
      <c r="I15" s="405"/>
    </row>
    <row r="16" spans="1:9" ht="30" customHeight="1" x14ac:dyDescent="0.2">
      <c r="A16" s="431"/>
      <c r="B16" s="75" t="s">
        <v>94</v>
      </c>
      <c r="C16" s="76" t="s">
        <v>7</v>
      </c>
      <c r="D16" s="35">
        <v>4800</v>
      </c>
      <c r="E16" s="35">
        <v>3.5</v>
      </c>
      <c r="F16" s="35">
        <f t="shared" si="0"/>
        <v>82372.5</v>
      </c>
      <c r="G16" s="77">
        <f t="shared" si="1"/>
        <v>16800</v>
      </c>
      <c r="H16" s="78">
        <f t="shared" si="2"/>
        <v>395388000</v>
      </c>
      <c r="I16" s="405"/>
    </row>
    <row r="17" spans="1:9" ht="21.75" customHeight="1" x14ac:dyDescent="0.2">
      <c r="A17" s="431"/>
      <c r="B17" s="32" t="s">
        <v>95</v>
      </c>
      <c r="C17" s="33" t="s">
        <v>7</v>
      </c>
      <c r="D17" s="35">
        <v>4800</v>
      </c>
      <c r="E17" s="79">
        <v>3.2</v>
      </c>
      <c r="F17" s="35">
        <f t="shared" si="0"/>
        <v>75312</v>
      </c>
      <c r="G17" s="77">
        <f t="shared" si="1"/>
        <v>15360</v>
      </c>
      <c r="H17" s="78">
        <f t="shared" si="2"/>
        <v>361497600</v>
      </c>
      <c r="I17" s="405"/>
    </row>
    <row r="18" spans="1:9" ht="27" customHeight="1" x14ac:dyDescent="0.2">
      <c r="A18" s="431"/>
      <c r="B18" s="3" t="s">
        <v>96</v>
      </c>
      <c r="C18" s="33" t="s">
        <v>7</v>
      </c>
      <c r="D18" s="11">
        <v>4800</v>
      </c>
      <c r="E18" s="79">
        <v>3</v>
      </c>
      <c r="F18" s="35">
        <f t="shared" si="0"/>
        <v>70605</v>
      </c>
      <c r="G18" s="77">
        <f t="shared" si="1"/>
        <v>14400</v>
      </c>
      <c r="H18" s="78">
        <f t="shared" si="2"/>
        <v>338904000</v>
      </c>
      <c r="I18" s="405"/>
    </row>
    <row r="19" spans="1:9" ht="30" customHeight="1" x14ac:dyDescent="0.2">
      <c r="A19" s="434">
        <v>3</v>
      </c>
      <c r="B19" s="436" t="s">
        <v>98</v>
      </c>
      <c r="C19" s="437"/>
      <c r="D19" s="10">
        <v>14400</v>
      </c>
      <c r="E19" s="10"/>
      <c r="F19" s="35">
        <f t="shared" si="0"/>
        <v>0</v>
      </c>
      <c r="G19" s="77">
        <f t="shared" si="1"/>
        <v>0</v>
      </c>
      <c r="H19" s="78">
        <f t="shared" si="2"/>
        <v>0</v>
      </c>
      <c r="I19" s="405"/>
    </row>
    <row r="20" spans="1:9" ht="30" customHeight="1" x14ac:dyDescent="0.2">
      <c r="A20" s="435"/>
      <c r="B20" s="75" t="s">
        <v>94</v>
      </c>
      <c r="C20" s="76" t="s">
        <v>7</v>
      </c>
      <c r="D20" s="35">
        <v>4800</v>
      </c>
      <c r="E20" s="35">
        <v>3.5</v>
      </c>
      <c r="F20" s="35">
        <f t="shared" si="0"/>
        <v>82372.5</v>
      </c>
      <c r="G20" s="77">
        <f t="shared" si="1"/>
        <v>16800</v>
      </c>
      <c r="H20" s="78">
        <f t="shared" si="2"/>
        <v>395388000</v>
      </c>
      <c r="I20" s="405"/>
    </row>
    <row r="21" spans="1:9" ht="21.75" customHeight="1" x14ac:dyDescent="0.2">
      <c r="A21" s="435"/>
      <c r="B21" s="32" t="s">
        <v>95</v>
      </c>
      <c r="C21" s="33" t="s">
        <v>7</v>
      </c>
      <c r="D21" s="35">
        <v>4800</v>
      </c>
      <c r="E21" s="79">
        <v>3.2</v>
      </c>
      <c r="F21" s="35">
        <f t="shared" si="0"/>
        <v>75312</v>
      </c>
      <c r="G21" s="77">
        <f t="shared" si="1"/>
        <v>15360</v>
      </c>
      <c r="H21" s="78">
        <f t="shared" si="2"/>
        <v>361497600</v>
      </c>
      <c r="I21" s="405"/>
    </row>
    <row r="22" spans="1:9" ht="27" customHeight="1" x14ac:dyDescent="0.2">
      <c r="A22" s="435"/>
      <c r="B22" s="3" t="s">
        <v>96</v>
      </c>
      <c r="C22" s="33" t="s">
        <v>7</v>
      </c>
      <c r="D22" s="11">
        <v>4800</v>
      </c>
      <c r="E22" s="79">
        <v>3</v>
      </c>
      <c r="F22" s="35">
        <f t="shared" si="0"/>
        <v>70605</v>
      </c>
      <c r="G22" s="77">
        <f t="shared" si="1"/>
        <v>14400</v>
      </c>
      <c r="H22" s="78">
        <f t="shared" si="2"/>
        <v>338904000</v>
      </c>
      <c r="I22" s="405"/>
    </row>
    <row r="23" spans="1:9" ht="27" customHeight="1" x14ac:dyDescent="0.2">
      <c r="A23" s="80">
        <v>4</v>
      </c>
      <c r="B23" s="81" t="s">
        <v>99</v>
      </c>
      <c r="C23" s="33" t="s">
        <v>7</v>
      </c>
      <c r="D23" s="11">
        <v>3600</v>
      </c>
      <c r="E23" s="79"/>
      <c r="F23" s="35">
        <f t="shared" si="0"/>
        <v>0</v>
      </c>
      <c r="G23" s="77">
        <f t="shared" si="1"/>
        <v>0</v>
      </c>
      <c r="H23" s="78">
        <f t="shared" si="2"/>
        <v>0</v>
      </c>
      <c r="I23" s="405"/>
    </row>
    <row r="24" spans="1:9" ht="27" customHeight="1" x14ac:dyDescent="0.2">
      <c r="A24" s="80">
        <v>5</v>
      </c>
      <c r="B24" s="81" t="s">
        <v>100</v>
      </c>
      <c r="C24" s="33" t="s">
        <v>7</v>
      </c>
      <c r="D24" s="11">
        <v>180</v>
      </c>
      <c r="E24" s="79">
        <v>2.2000000000000002</v>
      </c>
      <c r="F24" s="35">
        <f t="shared" si="0"/>
        <v>51777.000000000007</v>
      </c>
      <c r="G24" s="77">
        <f t="shared" si="1"/>
        <v>396.00000000000006</v>
      </c>
      <c r="H24" s="78">
        <f t="shared" si="2"/>
        <v>9319860.0000000019</v>
      </c>
      <c r="I24" s="405"/>
    </row>
    <row r="25" spans="1:9" ht="27" customHeight="1" x14ac:dyDescent="0.2">
      <c r="A25" s="80">
        <v>6</v>
      </c>
      <c r="B25" s="14" t="s">
        <v>9</v>
      </c>
      <c r="C25" s="33" t="s">
        <v>7</v>
      </c>
      <c r="D25" s="11">
        <v>17620</v>
      </c>
      <c r="E25" s="79">
        <v>0.7</v>
      </c>
      <c r="F25" s="35">
        <f t="shared" si="0"/>
        <v>16474.5</v>
      </c>
      <c r="G25" s="77">
        <f t="shared" si="1"/>
        <v>12334</v>
      </c>
      <c r="H25" s="78">
        <f t="shared" si="2"/>
        <v>290280690</v>
      </c>
      <c r="I25" s="405"/>
    </row>
    <row r="26" spans="1:9" ht="20.25" customHeight="1" x14ac:dyDescent="0.2">
      <c r="A26" s="80">
        <v>7</v>
      </c>
      <c r="B26" s="14" t="s">
        <v>12</v>
      </c>
      <c r="C26" s="33" t="s">
        <v>14</v>
      </c>
      <c r="D26" s="11">
        <v>1</v>
      </c>
      <c r="E26" s="438" t="s">
        <v>101</v>
      </c>
      <c r="F26" s="438"/>
      <c r="G26" s="438"/>
      <c r="H26" s="438"/>
      <c r="I26" s="405"/>
    </row>
    <row r="27" spans="1:9" ht="28.5" customHeight="1" x14ac:dyDescent="0.2">
      <c r="A27" s="80">
        <v>8</v>
      </c>
      <c r="B27" s="14" t="s">
        <v>13</v>
      </c>
      <c r="C27" s="5" t="s">
        <v>14</v>
      </c>
      <c r="D27" s="21">
        <v>1</v>
      </c>
      <c r="E27" s="438"/>
      <c r="F27" s="438"/>
      <c r="G27" s="438"/>
      <c r="H27" s="438"/>
      <c r="I27" s="413"/>
    </row>
    <row r="28" spans="1:9" ht="15.95" customHeight="1" x14ac:dyDescent="0.2"/>
    <row r="29" spans="1:9" ht="15.95" customHeight="1" x14ac:dyDescent="0.25">
      <c r="B29" s="17" t="s">
        <v>80</v>
      </c>
    </row>
    <row r="30" spans="1:9" ht="15.95" customHeight="1" x14ac:dyDescent="0.2"/>
    <row r="31" spans="1:9" ht="15.95" customHeight="1" x14ac:dyDescent="0.25">
      <c r="A31" s="69" t="s">
        <v>81</v>
      </c>
      <c r="B31" s="70" t="s">
        <v>82</v>
      </c>
      <c r="C31" s="71"/>
      <c r="D31" s="71"/>
      <c r="E31" s="1"/>
      <c r="F31" s="1"/>
      <c r="G31" s="1"/>
      <c r="H31" s="1"/>
    </row>
    <row r="32" spans="1:9" ht="15.95" customHeight="1" x14ac:dyDescent="0.2">
      <c r="B32" s="12" t="s">
        <v>82</v>
      </c>
      <c r="C32" s="72">
        <v>12</v>
      </c>
      <c r="D32" s="1" t="s">
        <v>83</v>
      </c>
      <c r="E32" s="1"/>
      <c r="F32" s="1"/>
      <c r="G32" s="1"/>
      <c r="H32" s="1"/>
    </row>
    <row r="33" spans="1:8" ht="15.95" customHeight="1" x14ac:dyDescent="0.2">
      <c r="B33" s="12" t="s">
        <v>84</v>
      </c>
      <c r="C33" s="72">
        <v>12</v>
      </c>
      <c r="D33" s="1" t="s">
        <v>85</v>
      </c>
      <c r="E33" s="1"/>
      <c r="F33" s="1"/>
      <c r="G33" s="1"/>
      <c r="H33" s="1"/>
    </row>
    <row r="34" spans="1:8" ht="15.95" customHeight="1" x14ac:dyDescent="0.2"/>
    <row r="35" spans="1:8" ht="15.95" customHeight="1" x14ac:dyDescent="0.25">
      <c r="A35" s="69" t="s">
        <v>86</v>
      </c>
      <c r="B35" s="70" t="s">
        <v>87</v>
      </c>
      <c r="C35" s="71"/>
      <c r="D35" s="71"/>
      <c r="E35" s="1"/>
      <c r="F35" s="1"/>
      <c r="G35" s="1"/>
    </row>
    <row r="36" spans="1:8" ht="15.95" customHeight="1" x14ac:dyDescent="0.2">
      <c r="B36" s="73" t="s">
        <v>88</v>
      </c>
      <c r="C36" s="74"/>
      <c r="D36" s="1"/>
      <c r="E36" s="1"/>
      <c r="F36" s="1"/>
      <c r="G36" s="1"/>
    </row>
    <row r="37" spans="1:8" ht="15.95" customHeight="1" x14ac:dyDescent="0.2">
      <c r="B37" s="73" t="s">
        <v>89</v>
      </c>
      <c r="C37" s="74"/>
      <c r="D37" s="1"/>
      <c r="E37" s="1"/>
      <c r="F37" s="1"/>
      <c r="G37" s="1"/>
    </row>
  </sheetData>
  <mergeCells count="13">
    <mergeCell ref="A11:A14"/>
    <mergeCell ref="B11:C11"/>
    <mergeCell ref="I11:I27"/>
    <mergeCell ref="A15:A18"/>
    <mergeCell ref="B15:C15"/>
    <mergeCell ref="A19:A22"/>
    <mergeCell ref="B19:C19"/>
    <mergeCell ref="E26:H27"/>
    <mergeCell ref="B1:D1"/>
    <mergeCell ref="A4:H4"/>
    <mergeCell ref="E9:F9"/>
    <mergeCell ref="G9:H9"/>
    <mergeCell ref="I9:I10"/>
  </mergeCells>
  <pageMargins left="0.24" right="0.22" top="0.26812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8"/>
  <sheetViews>
    <sheetView tabSelected="1" view="pageLayout" topLeftCell="A13" zoomScale="86" zoomScalePageLayoutView="86" workbookViewId="0">
      <selection activeCell="D17" sqref="D17"/>
    </sheetView>
  </sheetViews>
  <sheetFormatPr defaultRowHeight="14.25" x14ac:dyDescent="0.2"/>
  <cols>
    <col min="1" max="1" width="5" customWidth="1"/>
    <col min="2" max="2" width="31" style="15" customWidth="1"/>
    <col min="3" max="3" width="8.75" customWidth="1"/>
    <col min="4" max="4" width="10.875" style="149" customWidth="1"/>
    <col min="5" max="5" width="12.375" style="149" customWidth="1"/>
    <col min="6" max="6" width="13.875" style="23" customWidth="1"/>
    <col min="7" max="7" width="14" style="23" customWidth="1"/>
    <col min="8" max="8" width="20.875" style="23" customWidth="1"/>
    <col min="9" max="9" width="15.875" style="23" customWidth="1"/>
    <col min="10" max="10" width="20.375" style="23" customWidth="1"/>
    <col min="11" max="11" width="16.875" bestFit="1" customWidth="1"/>
  </cols>
  <sheetData>
    <row r="1" spans="1:11" s="68" customFormat="1" ht="24" customHeight="1" x14ac:dyDescent="0.25">
      <c r="A1" s="65"/>
      <c r="B1" s="345"/>
      <c r="C1" s="345"/>
      <c r="D1" s="345"/>
      <c r="E1" s="160"/>
      <c r="F1" s="168"/>
      <c r="G1" s="168"/>
      <c r="H1" s="169"/>
      <c r="I1" s="170"/>
      <c r="J1" s="170"/>
    </row>
    <row r="2" spans="1:11" x14ac:dyDescent="0.2">
      <c r="A2" s="1"/>
      <c r="B2" s="346" t="s">
        <v>115</v>
      </c>
      <c r="C2" s="346"/>
      <c r="D2" s="346"/>
      <c r="E2" s="161"/>
    </row>
    <row r="3" spans="1:11" x14ac:dyDescent="0.2">
      <c r="A3" s="1"/>
      <c r="B3" s="1" t="s">
        <v>25</v>
      </c>
      <c r="C3" s="1"/>
      <c r="D3" s="162"/>
      <c r="E3" s="162"/>
    </row>
    <row r="4" spans="1:11" ht="16.5" customHeight="1" x14ac:dyDescent="0.2">
      <c r="A4" s="1"/>
      <c r="B4" s="1" t="s">
        <v>116</v>
      </c>
      <c r="C4" s="1"/>
      <c r="D4" s="162"/>
      <c r="E4" s="162"/>
      <c r="F4" s="22"/>
      <c r="G4" s="22"/>
      <c r="H4" s="22"/>
      <c r="I4" s="22"/>
      <c r="J4" s="22"/>
    </row>
    <row r="5" spans="1:11" ht="24.75" customHeight="1" x14ac:dyDescent="0.2">
      <c r="B5" s="86"/>
    </row>
    <row r="6" spans="1:11" ht="32.450000000000003" customHeight="1" x14ac:dyDescent="0.2">
      <c r="A6" s="327" t="s">
        <v>248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</row>
    <row r="7" spans="1:11" ht="30.75" customHeight="1" x14ac:dyDescent="0.2">
      <c r="A7" s="328" t="s">
        <v>247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</row>
    <row r="8" spans="1:11" s="93" customFormat="1" ht="24.75" customHeight="1" x14ac:dyDescent="0.2">
      <c r="B8" s="320" t="s">
        <v>46</v>
      </c>
      <c r="C8" s="320"/>
      <c r="D8" s="163"/>
      <c r="E8" s="163"/>
      <c r="F8" s="321"/>
      <c r="G8" s="172"/>
      <c r="H8" s="172"/>
      <c r="I8" s="172"/>
      <c r="J8" s="172"/>
    </row>
    <row r="9" spans="1:11" s="93" customFormat="1" ht="22.5" customHeight="1" x14ac:dyDescent="0.2">
      <c r="B9" s="318" t="s">
        <v>114</v>
      </c>
      <c r="C9" s="318"/>
      <c r="D9" s="164"/>
      <c r="E9" s="164"/>
      <c r="F9" s="319"/>
      <c r="G9" s="172"/>
      <c r="H9" s="172"/>
      <c r="I9" s="172"/>
      <c r="J9" s="172"/>
    </row>
    <row r="10" spans="1:11" ht="29.25" customHeight="1" x14ac:dyDescent="0.2">
      <c r="H10" s="233" t="s">
        <v>204</v>
      </c>
    </row>
    <row r="11" spans="1:11" ht="32.25" customHeight="1" x14ac:dyDescent="0.2">
      <c r="A11" s="102" t="s">
        <v>3</v>
      </c>
      <c r="B11" s="102" t="s">
        <v>10</v>
      </c>
      <c r="C11" s="102" t="s">
        <v>6</v>
      </c>
      <c r="D11" s="122" t="s">
        <v>4</v>
      </c>
      <c r="E11" s="355" t="s">
        <v>5</v>
      </c>
      <c r="F11" s="356"/>
      <c r="G11" s="331" t="s">
        <v>15</v>
      </c>
      <c r="H11" s="332"/>
      <c r="I11" s="331" t="s">
        <v>16</v>
      </c>
      <c r="J11" s="332"/>
      <c r="K11" s="119" t="s">
        <v>11</v>
      </c>
    </row>
    <row r="12" spans="1:11" ht="30" customHeight="1" x14ac:dyDescent="0.2">
      <c r="A12" s="103"/>
      <c r="B12" s="104"/>
      <c r="C12" s="103"/>
      <c r="D12" s="154"/>
      <c r="E12" s="154" t="s">
        <v>0</v>
      </c>
      <c r="F12" s="105" t="s">
        <v>1</v>
      </c>
      <c r="G12" s="105" t="s">
        <v>0</v>
      </c>
      <c r="H12" s="105" t="s">
        <v>1</v>
      </c>
      <c r="I12" s="105" t="s">
        <v>0</v>
      </c>
      <c r="J12" s="105" t="s">
        <v>1</v>
      </c>
      <c r="K12" s="119"/>
    </row>
    <row r="13" spans="1:11" ht="30" customHeight="1" x14ac:dyDescent="0.2">
      <c r="A13" s="357">
        <v>1</v>
      </c>
      <c r="B13" s="361" t="s">
        <v>158</v>
      </c>
      <c r="C13" s="362"/>
      <c r="D13" s="212">
        <f>D14+D15</f>
        <v>4239</v>
      </c>
      <c r="E13" s="213"/>
      <c r="F13" s="213"/>
      <c r="G13" s="214">
        <f>SUM(G14:G16)</f>
        <v>14012</v>
      </c>
      <c r="H13" s="111">
        <f>SUM(H14:H16)</f>
        <v>343294000</v>
      </c>
      <c r="I13" s="214">
        <f>SUM(I14:I16)</f>
        <v>168144</v>
      </c>
      <c r="J13" s="111">
        <f>SUM(J14:J16)</f>
        <v>4119528000</v>
      </c>
      <c r="K13" s="344" t="s">
        <v>142</v>
      </c>
    </row>
    <row r="14" spans="1:11" ht="25.5" customHeight="1" x14ac:dyDescent="0.2">
      <c r="A14" s="357"/>
      <c r="B14" s="115" t="s">
        <v>159</v>
      </c>
      <c r="C14" s="107" t="s">
        <v>7</v>
      </c>
      <c r="D14" s="123">
        <v>3244</v>
      </c>
      <c r="E14" s="216">
        <v>3</v>
      </c>
      <c r="F14" s="217">
        <f>+E14*24500</f>
        <v>73500</v>
      </c>
      <c r="G14" s="218">
        <f>+E14*D14</f>
        <v>9732</v>
      </c>
      <c r="H14" s="124">
        <f>+F14*D14</f>
        <v>238434000</v>
      </c>
      <c r="I14" s="218">
        <f>G14*12</f>
        <v>116784</v>
      </c>
      <c r="J14" s="124">
        <f>H14*12</f>
        <v>2861208000</v>
      </c>
      <c r="K14" s="347"/>
    </row>
    <row r="15" spans="1:11" ht="27" customHeight="1" x14ac:dyDescent="0.2">
      <c r="A15" s="357"/>
      <c r="B15" s="215" t="s">
        <v>160</v>
      </c>
      <c r="C15" s="107" t="s">
        <v>7</v>
      </c>
      <c r="D15" s="125">
        <v>995</v>
      </c>
      <c r="E15" s="216">
        <v>4</v>
      </c>
      <c r="F15" s="217">
        <f t="shared" ref="F15:F36" si="0">+E15*24500</f>
        <v>98000</v>
      </c>
      <c r="G15" s="218">
        <f t="shared" ref="G15:G16" si="1">+E15*D15</f>
        <v>3980</v>
      </c>
      <c r="H15" s="124">
        <f t="shared" ref="H15:H16" si="2">+F15*D15</f>
        <v>97510000</v>
      </c>
      <c r="I15" s="218">
        <f>G15*12</f>
        <v>47760</v>
      </c>
      <c r="J15" s="124">
        <f>+H15*12</f>
        <v>1170120000</v>
      </c>
      <c r="K15" s="347"/>
    </row>
    <row r="16" spans="1:11" ht="28.5" customHeight="1" x14ac:dyDescent="0.2">
      <c r="A16" s="357"/>
      <c r="B16" s="215" t="s">
        <v>13</v>
      </c>
      <c r="C16" s="107" t="s">
        <v>14</v>
      </c>
      <c r="D16" s="125">
        <v>1</v>
      </c>
      <c r="E16" s="216">
        <v>300</v>
      </c>
      <c r="F16" s="217">
        <f t="shared" si="0"/>
        <v>7350000</v>
      </c>
      <c r="G16" s="218">
        <f t="shared" si="1"/>
        <v>300</v>
      </c>
      <c r="H16" s="124">
        <f t="shared" si="2"/>
        <v>7350000</v>
      </c>
      <c r="I16" s="218">
        <f>G16*12</f>
        <v>3600</v>
      </c>
      <c r="J16" s="124">
        <f>H16*12</f>
        <v>88200000</v>
      </c>
      <c r="K16" s="348"/>
    </row>
    <row r="17" spans="1:11" ht="30" customHeight="1" x14ac:dyDescent="0.2">
      <c r="A17" s="352">
        <v>1</v>
      </c>
      <c r="B17" s="120" t="s">
        <v>110</v>
      </c>
      <c r="C17" s="121"/>
      <c r="D17" s="122" t="s">
        <v>246</v>
      </c>
      <c r="E17" s="165"/>
      <c r="F17" s="217">
        <f>SUM(F18:F25)</f>
        <v>61830650</v>
      </c>
      <c r="G17" s="171">
        <f>SUM(G18:G25)</f>
        <v>81725</v>
      </c>
      <c r="H17" s="111">
        <f>SUM(H18:H25)</f>
        <v>2002262500</v>
      </c>
      <c r="I17" s="111">
        <f>SUM(I18:I25)</f>
        <v>5251242</v>
      </c>
      <c r="J17" s="111">
        <f>SUM(J18:J25)</f>
        <v>24027150000</v>
      </c>
      <c r="K17" s="344" t="s">
        <v>112</v>
      </c>
    </row>
    <row r="18" spans="1:11" ht="39" customHeight="1" x14ac:dyDescent="0.2">
      <c r="A18" s="353"/>
      <c r="B18" s="106" t="s">
        <v>152</v>
      </c>
      <c r="C18" s="107" t="s">
        <v>7</v>
      </c>
      <c r="D18" s="123">
        <v>14290</v>
      </c>
      <c r="E18" s="166">
        <v>3.5</v>
      </c>
      <c r="F18" s="217">
        <f t="shared" si="0"/>
        <v>85750</v>
      </c>
      <c r="G18" s="124">
        <f t="shared" ref="G18:G25" si="3">+E18*D18</f>
        <v>50015</v>
      </c>
      <c r="H18" s="124">
        <f t="shared" ref="H18:H25" si="4">+F18*D18</f>
        <v>1225367500</v>
      </c>
      <c r="I18" s="124">
        <f>F18*12</f>
        <v>1029000</v>
      </c>
      <c r="J18" s="124">
        <f t="shared" ref="J18:J24" si="5">H18*12</f>
        <v>14704410000</v>
      </c>
      <c r="K18" s="347"/>
    </row>
    <row r="19" spans="1:11" ht="41.25" customHeight="1" x14ac:dyDescent="0.2">
      <c r="A19" s="353"/>
      <c r="B19" s="106" t="s">
        <v>153</v>
      </c>
      <c r="C19" s="107" t="s">
        <v>7</v>
      </c>
      <c r="D19" s="125">
        <v>1333</v>
      </c>
      <c r="E19" s="166">
        <v>5</v>
      </c>
      <c r="F19" s="217">
        <f t="shared" si="0"/>
        <v>122500</v>
      </c>
      <c r="G19" s="124">
        <f t="shared" si="3"/>
        <v>6665</v>
      </c>
      <c r="H19" s="124">
        <f t="shared" si="4"/>
        <v>163292500</v>
      </c>
      <c r="I19" s="124">
        <f>F19*12</f>
        <v>1470000</v>
      </c>
      <c r="J19" s="124">
        <f t="shared" si="5"/>
        <v>1959510000</v>
      </c>
      <c r="K19" s="347"/>
    </row>
    <row r="20" spans="1:11" ht="37.5" customHeight="1" x14ac:dyDescent="0.2">
      <c r="A20" s="353"/>
      <c r="B20" s="106" t="s">
        <v>154</v>
      </c>
      <c r="C20" s="107" t="s">
        <v>7</v>
      </c>
      <c r="D20" s="123">
        <v>4425</v>
      </c>
      <c r="E20" s="166">
        <v>3.5</v>
      </c>
      <c r="F20" s="217">
        <f t="shared" si="0"/>
        <v>85750</v>
      </c>
      <c r="G20" s="124">
        <f t="shared" ref="G20:G21" si="6">+E20*D20</f>
        <v>15487.5</v>
      </c>
      <c r="H20" s="124">
        <f t="shared" ref="H20:H21" si="7">+F20*D20</f>
        <v>379443750</v>
      </c>
      <c r="I20" s="124">
        <f>F20*12</f>
        <v>1029000</v>
      </c>
      <c r="J20" s="124">
        <f t="shared" ref="J20:J21" si="8">H20*12</f>
        <v>4553325000</v>
      </c>
      <c r="K20" s="347"/>
    </row>
    <row r="21" spans="1:11" ht="41.25" customHeight="1" x14ac:dyDescent="0.2">
      <c r="A21" s="353"/>
      <c r="B21" s="106" t="s">
        <v>155</v>
      </c>
      <c r="C21" s="107" t="s">
        <v>7</v>
      </c>
      <c r="D21" s="125">
        <v>453</v>
      </c>
      <c r="E21" s="166">
        <v>5</v>
      </c>
      <c r="F21" s="217">
        <f t="shared" si="0"/>
        <v>122500</v>
      </c>
      <c r="G21" s="124">
        <f t="shared" si="6"/>
        <v>2265</v>
      </c>
      <c r="H21" s="124">
        <f t="shared" si="7"/>
        <v>55492500</v>
      </c>
      <c r="I21" s="124">
        <f>F21*12</f>
        <v>1470000</v>
      </c>
      <c r="J21" s="124">
        <f t="shared" si="8"/>
        <v>665910000</v>
      </c>
      <c r="K21" s="347"/>
    </row>
    <row r="22" spans="1:11" ht="39" customHeight="1" x14ac:dyDescent="0.2">
      <c r="A22" s="353"/>
      <c r="B22" s="110" t="s">
        <v>132</v>
      </c>
      <c r="C22" s="107" t="s">
        <v>7</v>
      </c>
      <c r="D22" s="125">
        <v>510</v>
      </c>
      <c r="E22" s="166">
        <v>2.5</v>
      </c>
      <c r="F22" s="217">
        <f>+E22*24500</f>
        <v>61250</v>
      </c>
      <c r="G22" s="124">
        <f t="shared" si="3"/>
        <v>1275</v>
      </c>
      <c r="H22" s="124">
        <f t="shared" si="4"/>
        <v>31237500</v>
      </c>
      <c r="I22" s="124">
        <f>G22*12</f>
        <v>15300</v>
      </c>
      <c r="J22" s="124">
        <f t="shared" si="5"/>
        <v>374850000</v>
      </c>
      <c r="K22" s="347"/>
    </row>
    <row r="23" spans="1:11" ht="36.75" customHeight="1" x14ac:dyDescent="0.2">
      <c r="A23" s="353"/>
      <c r="B23" s="110" t="s">
        <v>133</v>
      </c>
      <c r="C23" s="107" t="s">
        <v>7</v>
      </c>
      <c r="D23" s="125">
        <v>51</v>
      </c>
      <c r="E23" s="166">
        <f>E18</f>
        <v>3.5</v>
      </c>
      <c r="F23" s="217">
        <f t="shared" si="0"/>
        <v>85750</v>
      </c>
      <c r="G23" s="124">
        <f t="shared" si="3"/>
        <v>178.5</v>
      </c>
      <c r="H23" s="124">
        <f t="shared" si="4"/>
        <v>4373250</v>
      </c>
      <c r="I23" s="124">
        <f>G23*12</f>
        <v>2142</v>
      </c>
      <c r="J23" s="124">
        <f t="shared" si="5"/>
        <v>52479000</v>
      </c>
      <c r="K23" s="347"/>
    </row>
    <row r="24" spans="1:11" ht="30" customHeight="1" x14ac:dyDescent="0.2">
      <c r="A24" s="353"/>
      <c r="B24" s="110" t="s">
        <v>134</v>
      </c>
      <c r="C24" s="109" t="s">
        <v>7</v>
      </c>
      <c r="D24" s="126">
        <v>4770</v>
      </c>
      <c r="E24" s="146">
        <v>0.7</v>
      </c>
      <c r="F24" s="217">
        <f t="shared" si="0"/>
        <v>17150</v>
      </c>
      <c r="G24" s="124">
        <f t="shared" si="3"/>
        <v>3339</v>
      </c>
      <c r="H24" s="108">
        <f t="shared" si="4"/>
        <v>81805500</v>
      </c>
      <c r="I24" s="108">
        <f>F24*12</f>
        <v>205800</v>
      </c>
      <c r="J24" s="108">
        <f t="shared" si="5"/>
        <v>981666000</v>
      </c>
      <c r="K24" s="347"/>
    </row>
    <row r="25" spans="1:11" ht="33.75" customHeight="1" x14ac:dyDescent="0.2">
      <c r="A25" s="354"/>
      <c r="B25" s="110" t="s">
        <v>139</v>
      </c>
      <c r="C25" s="107" t="s">
        <v>14</v>
      </c>
      <c r="D25" s="155">
        <v>1</v>
      </c>
      <c r="E25" s="167">
        <v>2500</v>
      </c>
      <c r="F25" s="217">
        <f t="shared" si="0"/>
        <v>61250000</v>
      </c>
      <c r="G25" s="124">
        <f t="shared" si="3"/>
        <v>2500</v>
      </c>
      <c r="H25" s="108">
        <f t="shared" si="4"/>
        <v>61250000</v>
      </c>
      <c r="I25" s="108">
        <f t="shared" ref="I25:J25" si="9">G25*12</f>
        <v>30000</v>
      </c>
      <c r="J25" s="108">
        <f t="shared" si="9"/>
        <v>735000000</v>
      </c>
      <c r="K25" s="348"/>
    </row>
    <row r="26" spans="1:11" ht="41.25" customHeight="1" x14ac:dyDescent="0.25">
      <c r="A26" s="349">
        <v>2</v>
      </c>
      <c r="B26" s="360" t="s">
        <v>136</v>
      </c>
      <c r="C26" s="360"/>
      <c r="D26" s="122"/>
      <c r="E26" s="165"/>
      <c r="F26" s="217"/>
      <c r="G26" s="171"/>
      <c r="H26" s="111"/>
      <c r="I26" s="111"/>
      <c r="J26" s="111"/>
      <c r="K26" s="117"/>
    </row>
    <row r="27" spans="1:11" ht="34.5" customHeight="1" x14ac:dyDescent="0.2">
      <c r="A27" s="350"/>
      <c r="B27" s="112" t="s">
        <v>137</v>
      </c>
      <c r="C27" s="228" t="s">
        <v>7</v>
      </c>
      <c r="D27" s="113">
        <v>8314</v>
      </c>
      <c r="E27" s="166">
        <v>3.5</v>
      </c>
      <c r="F27" s="217">
        <f t="shared" si="0"/>
        <v>85750</v>
      </c>
      <c r="G27" s="114">
        <f t="shared" ref="G27:G36" si="10">+E27*D27</f>
        <v>29099</v>
      </c>
      <c r="H27" s="114">
        <f t="shared" ref="H27:H36" si="11">+F27*D27</f>
        <v>712925500</v>
      </c>
      <c r="I27" s="114">
        <f t="shared" ref="I27:I30" si="12">F27*12</f>
        <v>1029000</v>
      </c>
      <c r="J27" s="114">
        <f t="shared" ref="J27:J35" si="13">H27*12</f>
        <v>8555106000</v>
      </c>
      <c r="K27" s="344" t="s">
        <v>112</v>
      </c>
    </row>
    <row r="28" spans="1:11" ht="33.75" customHeight="1" x14ac:dyDescent="0.2">
      <c r="A28" s="350"/>
      <c r="B28" s="112" t="s">
        <v>138</v>
      </c>
      <c r="C28" s="228" t="s">
        <v>7</v>
      </c>
      <c r="D28" s="113">
        <v>767</v>
      </c>
      <c r="E28" s="147">
        <v>5</v>
      </c>
      <c r="F28" s="217">
        <f t="shared" si="0"/>
        <v>122500</v>
      </c>
      <c r="G28" s="114">
        <f t="shared" si="10"/>
        <v>3835</v>
      </c>
      <c r="H28" s="114">
        <f t="shared" si="11"/>
        <v>93957500</v>
      </c>
      <c r="I28" s="114">
        <f t="shared" si="12"/>
        <v>1470000</v>
      </c>
      <c r="J28" s="114">
        <f t="shared" si="13"/>
        <v>1127490000</v>
      </c>
      <c r="K28" s="347"/>
    </row>
    <row r="29" spans="1:11" ht="39" customHeight="1" x14ac:dyDescent="0.2">
      <c r="A29" s="350"/>
      <c r="B29" s="115" t="s">
        <v>209</v>
      </c>
      <c r="C29" s="109" t="s">
        <v>7</v>
      </c>
      <c r="D29" s="280">
        <v>276</v>
      </c>
      <c r="E29" s="113">
        <v>5</v>
      </c>
      <c r="F29" s="217">
        <f t="shared" si="0"/>
        <v>122500</v>
      </c>
      <c r="G29" s="114">
        <f t="shared" si="10"/>
        <v>1380</v>
      </c>
      <c r="H29" s="114">
        <f t="shared" si="11"/>
        <v>33810000</v>
      </c>
      <c r="I29" s="114">
        <f t="shared" si="12"/>
        <v>1470000</v>
      </c>
      <c r="J29" s="114">
        <f t="shared" si="13"/>
        <v>405720000</v>
      </c>
      <c r="K29" s="347"/>
    </row>
    <row r="30" spans="1:11" ht="30" customHeight="1" x14ac:dyDescent="0.2">
      <c r="A30" s="350"/>
      <c r="B30" s="110" t="s">
        <v>134</v>
      </c>
      <c r="C30" s="109" t="s">
        <v>7</v>
      </c>
      <c r="D30" s="116">
        <v>1268</v>
      </c>
      <c r="E30" s="146">
        <v>0.7</v>
      </c>
      <c r="F30" s="217">
        <f t="shared" si="0"/>
        <v>17150</v>
      </c>
      <c r="G30" s="114">
        <f t="shared" si="10"/>
        <v>887.59999999999991</v>
      </c>
      <c r="H30" s="114">
        <f t="shared" si="11"/>
        <v>21746200</v>
      </c>
      <c r="I30" s="114">
        <f t="shared" si="12"/>
        <v>205800</v>
      </c>
      <c r="J30" s="114">
        <f t="shared" si="13"/>
        <v>260954400</v>
      </c>
      <c r="K30" s="347"/>
    </row>
    <row r="31" spans="1:11" ht="39" customHeight="1" x14ac:dyDescent="0.2">
      <c r="A31" s="350"/>
      <c r="B31" s="110" t="s">
        <v>132</v>
      </c>
      <c r="C31" s="109" t="s">
        <v>7</v>
      </c>
      <c r="D31" s="116">
        <v>400</v>
      </c>
      <c r="E31" s="156">
        <v>2.5</v>
      </c>
      <c r="F31" s="217">
        <f t="shared" si="0"/>
        <v>61250</v>
      </c>
      <c r="G31" s="108">
        <f t="shared" si="10"/>
        <v>1000</v>
      </c>
      <c r="H31" s="108">
        <f t="shared" si="11"/>
        <v>24500000</v>
      </c>
      <c r="I31" s="108">
        <f>G31*12</f>
        <v>12000</v>
      </c>
      <c r="J31" s="108">
        <f t="shared" si="13"/>
        <v>294000000</v>
      </c>
      <c r="K31" s="347"/>
    </row>
    <row r="32" spans="1:11" ht="39" customHeight="1" x14ac:dyDescent="0.2">
      <c r="A32" s="350"/>
      <c r="B32" s="110" t="s">
        <v>133</v>
      </c>
      <c r="C32" s="109" t="s">
        <v>7</v>
      </c>
      <c r="D32" s="157">
        <v>135</v>
      </c>
      <c r="E32" s="156">
        <f>E27</f>
        <v>3.5</v>
      </c>
      <c r="F32" s="217">
        <f>+E32*24500</f>
        <v>85750</v>
      </c>
      <c r="G32" s="108">
        <f>+E32*D32</f>
        <v>472.5</v>
      </c>
      <c r="H32" s="108">
        <f t="shared" si="11"/>
        <v>11576250</v>
      </c>
      <c r="I32" s="108">
        <f>F32*12</f>
        <v>1029000</v>
      </c>
      <c r="J32" s="108">
        <f t="shared" si="13"/>
        <v>138915000</v>
      </c>
      <c r="K32" s="347"/>
    </row>
    <row r="33" spans="1:11" ht="24.75" customHeight="1" x14ac:dyDescent="0.2">
      <c r="A33" s="350"/>
      <c r="B33" s="281" t="s">
        <v>244</v>
      </c>
      <c r="C33" s="282" t="s">
        <v>7</v>
      </c>
      <c r="D33" s="283">
        <v>50</v>
      </c>
      <c r="E33" s="284">
        <f>E32</f>
        <v>3.5</v>
      </c>
      <c r="F33" s="285">
        <f t="shared" ref="F33:F35" si="14">+E33*24500</f>
        <v>85750</v>
      </c>
      <c r="G33" s="286">
        <f t="shared" ref="G33:G35" si="15">+E33*D33</f>
        <v>175</v>
      </c>
      <c r="H33" s="286">
        <f t="shared" si="11"/>
        <v>4287500</v>
      </c>
      <c r="I33" s="286">
        <f t="shared" ref="I33:I35" si="16">F33*12</f>
        <v>1029000</v>
      </c>
      <c r="J33" s="286">
        <f t="shared" si="13"/>
        <v>51450000</v>
      </c>
      <c r="K33" s="347"/>
    </row>
    <row r="34" spans="1:11" ht="27.75" customHeight="1" x14ac:dyDescent="0.2">
      <c r="A34" s="350"/>
      <c r="B34" s="281" t="s">
        <v>245</v>
      </c>
      <c r="C34" s="282" t="s">
        <v>7</v>
      </c>
      <c r="D34" s="283">
        <v>85</v>
      </c>
      <c r="E34" s="284">
        <f t="shared" ref="E34:E35" si="17">E33</f>
        <v>3.5</v>
      </c>
      <c r="F34" s="285">
        <f t="shared" si="14"/>
        <v>85750</v>
      </c>
      <c r="G34" s="286">
        <f t="shared" si="15"/>
        <v>297.5</v>
      </c>
      <c r="H34" s="286">
        <f t="shared" si="11"/>
        <v>7288750</v>
      </c>
      <c r="I34" s="286">
        <f t="shared" si="16"/>
        <v>1029000</v>
      </c>
      <c r="J34" s="286">
        <f t="shared" si="13"/>
        <v>87465000</v>
      </c>
      <c r="K34" s="347"/>
    </row>
    <row r="35" spans="1:11" ht="27.75" customHeight="1" x14ac:dyDescent="0.2">
      <c r="A35" s="350"/>
      <c r="B35" s="281" t="s">
        <v>210</v>
      </c>
      <c r="C35" s="282" t="s">
        <v>7</v>
      </c>
      <c r="D35" s="283">
        <v>194</v>
      </c>
      <c r="E35" s="284">
        <f t="shared" si="17"/>
        <v>3.5</v>
      </c>
      <c r="F35" s="285">
        <f t="shared" si="14"/>
        <v>85750</v>
      </c>
      <c r="G35" s="286">
        <f t="shared" si="15"/>
        <v>679</v>
      </c>
      <c r="H35" s="286">
        <f t="shared" si="11"/>
        <v>16635500</v>
      </c>
      <c r="I35" s="286">
        <f t="shared" si="16"/>
        <v>1029000</v>
      </c>
      <c r="J35" s="286">
        <f t="shared" si="13"/>
        <v>199626000</v>
      </c>
      <c r="K35" s="347"/>
    </row>
    <row r="36" spans="1:11" ht="35.25" customHeight="1" x14ac:dyDescent="0.2">
      <c r="A36" s="351"/>
      <c r="B36" s="110" t="s">
        <v>135</v>
      </c>
      <c r="C36" s="109" t="s">
        <v>14</v>
      </c>
      <c r="D36" s="157">
        <v>1</v>
      </c>
      <c r="E36" s="167">
        <v>2500</v>
      </c>
      <c r="F36" s="273">
        <f t="shared" si="0"/>
        <v>61250000</v>
      </c>
      <c r="G36" s="108">
        <f t="shared" si="10"/>
        <v>2500</v>
      </c>
      <c r="H36" s="108">
        <f t="shared" si="11"/>
        <v>61250000</v>
      </c>
      <c r="I36" s="108">
        <f t="shared" ref="I36:J36" si="18">G36*12</f>
        <v>30000</v>
      </c>
      <c r="J36" s="108">
        <f t="shared" si="18"/>
        <v>735000000</v>
      </c>
      <c r="K36" s="348"/>
    </row>
    <row r="37" spans="1:11" ht="35.25" hidden="1" customHeight="1" x14ac:dyDescent="0.2">
      <c r="A37" s="15"/>
      <c r="B37"/>
      <c r="C37" s="86"/>
    </row>
    <row r="38" spans="1:11" ht="31.5" customHeight="1" x14ac:dyDescent="0.2">
      <c r="B38" s="134" t="s">
        <v>249</v>
      </c>
      <c r="C38" s="93"/>
      <c r="F38" s="172"/>
    </row>
    <row r="39" spans="1:11" ht="24" customHeight="1" x14ac:dyDescent="0.2">
      <c r="B39" s="135" t="s">
        <v>250</v>
      </c>
      <c r="C39" s="87"/>
    </row>
    <row r="40" spans="1:11" ht="21" customHeight="1" x14ac:dyDescent="0.25">
      <c r="B40" s="25" t="s">
        <v>18</v>
      </c>
      <c r="C40" s="24"/>
      <c r="D40" s="158"/>
      <c r="E40" s="158"/>
      <c r="F40" s="82"/>
      <c r="G40" s="82"/>
      <c r="H40" s="82"/>
      <c r="I40" s="82"/>
      <c r="J40" s="82"/>
    </row>
    <row r="41" spans="1:11" ht="18.75" customHeight="1" x14ac:dyDescent="0.25">
      <c r="B41" s="83" t="s">
        <v>104</v>
      </c>
      <c r="C41" s="24"/>
      <c r="D41" s="158"/>
      <c r="E41" s="158"/>
      <c r="F41" s="82"/>
      <c r="G41" s="82"/>
      <c r="H41" s="82"/>
      <c r="I41" s="82"/>
      <c r="J41" s="82"/>
    </row>
    <row r="42" spans="1:11" ht="18" customHeight="1" x14ac:dyDescent="0.25">
      <c r="A42" s="24"/>
      <c r="B42" s="85" t="s">
        <v>106</v>
      </c>
      <c r="C42" s="24"/>
      <c r="D42" s="158"/>
      <c r="E42" s="158"/>
      <c r="F42" s="82"/>
      <c r="G42" s="82"/>
      <c r="H42" s="82"/>
      <c r="I42" s="82"/>
      <c r="J42" s="82"/>
      <c r="K42" s="24"/>
    </row>
    <row r="43" spans="1:11" ht="17.25" customHeight="1" x14ac:dyDescent="0.25">
      <c r="A43" s="24"/>
      <c r="B43" s="84" t="s">
        <v>105</v>
      </c>
      <c r="C43" s="24"/>
      <c r="D43" s="158"/>
      <c r="E43" s="158"/>
      <c r="F43" s="82"/>
      <c r="G43" s="82"/>
      <c r="H43" s="82"/>
      <c r="I43" s="82"/>
      <c r="J43" s="82"/>
      <c r="K43" s="24"/>
    </row>
    <row r="44" spans="1:11" ht="24.75" customHeight="1" x14ac:dyDescent="0.25">
      <c r="A44" s="24"/>
      <c r="B44" s="358" t="s">
        <v>107</v>
      </c>
      <c r="C44" s="359"/>
      <c r="D44" s="359"/>
      <c r="E44" s="359"/>
      <c r="F44" s="359"/>
      <c r="G44" s="359"/>
      <c r="H44" s="82"/>
      <c r="I44" s="82"/>
      <c r="J44" s="82"/>
      <c r="K44" s="24"/>
    </row>
    <row r="45" spans="1:11" ht="15" customHeight="1" x14ac:dyDescent="0.25">
      <c r="A45" s="24"/>
      <c r="B45" s="358" t="s">
        <v>108</v>
      </c>
      <c r="C45" s="359"/>
      <c r="D45" s="359"/>
      <c r="E45" s="359"/>
      <c r="F45" s="359"/>
      <c r="G45" s="359"/>
      <c r="H45" s="82"/>
      <c r="I45" s="82"/>
      <c r="J45" s="82"/>
      <c r="K45" s="24"/>
    </row>
    <row r="46" spans="1:11" ht="24" customHeight="1" x14ac:dyDescent="0.25">
      <c r="A46" s="24"/>
      <c r="B46" s="358" t="s">
        <v>109</v>
      </c>
      <c r="C46" s="359"/>
      <c r="D46" s="359"/>
      <c r="E46" s="359"/>
      <c r="F46" s="359"/>
      <c r="G46" s="359"/>
      <c r="H46" s="359"/>
      <c r="I46" s="359"/>
      <c r="J46" s="82"/>
      <c r="K46" s="24"/>
    </row>
    <row r="47" spans="1:11" ht="15.75" customHeight="1" x14ac:dyDescent="0.25">
      <c r="A47" s="24"/>
      <c r="B47" s="26" t="s">
        <v>19</v>
      </c>
      <c r="C47" s="26"/>
      <c r="D47" s="159"/>
      <c r="E47" s="159"/>
      <c r="F47" s="173"/>
      <c r="G47" s="173"/>
      <c r="H47" s="82"/>
      <c r="I47" s="82"/>
      <c r="J47" s="82"/>
      <c r="K47" s="24"/>
    </row>
    <row r="48" spans="1:11" ht="12.75" customHeight="1" x14ac:dyDescent="0.25">
      <c r="A48" s="24"/>
      <c r="B48" s="27" t="s">
        <v>20</v>
      </c>
      <c r="C48" s="27"/>
      <c r="D48" s="159"/>
      <c r="E48" s="159"/>
      <c r="F48" s="173"/>
      <c r="G48" s="173"/>
      <c r="H48" s="82"/>
      <c r="I48" s="82"/>
      <c r="J48" s="82"/>
      <c r="K48" s="24"/>
    </row>
    <row r="49" spans="1:11" ht="15.75" x14ac:dyDescent="0.25">
      <c r="A49" s="24"/>
      <c r="B49" s="28" t="s">
        <v>21</v>
      </c>
      <c r="C49" s="27"/>
      <c r="D49" s="159"/>
      <c r="E49" s="159"/>
      <c r="F49" s="173"/>
      <c r="G49" s="173"/>
      <c r="H49" s="82"/>
      <c r="I49" s="82"/>
      <c r="J49" s="82"/>
      <c r="K49" s="24"/>
    </row>
    <row r="50" spans="1:11" ht="15.75" x14ac:dyDescent="0.25">
      <c r="A50" s="24"/>
      <c r="B50" s="27" t="s">
        <v>22</v>
      </c>
      <c r="C50" s="27"/>
      <c r="D50" s="159"/>
      <c r="E50" s="159"/>
      <c r="F50" s="173"/>
      <c r="G50" s="173"/>
      <c r="H50" s="82"/>
      <c r="I50" s="82"/>
      <c r="J50" s="82"/>
      <c r="K50" s="24"/>
    </row>
    <row r="51" spans="1:11" ht="15.75" x14ac:dyDescent="0.25">
      <c r="A51" s="24"/>
      <c r="B51" s="28" t="s">
        <v>23</v>
      </c>
      <c r="C51" s="27"/>
      <c r="D51" s="159"/>
      <c r="E51" s="159"/>
      <c r="F51" s="173"/>
      <c r="G51" s="173"/>
      <c r="H51" s="82"/>
      <c r="I51" s="82"/>
      <c r="J51" s="82"/>
      <c r="K51" s="24"/>
    </row>
    <row r="52" spans="1:11" s="24" customFormat="1" ht="15.75" x14ac:dyDescent="0.25">
      <c r="B52" s="91" t="s">
        <v>163</v>
      </c>
      <c r="C52"/>
      <c r="D52" s="149"/>
      <c r="E52" s="149"/>
      <c r="F52" s="23"/>
      <c r="G52" s="23"/>
      <c r="H52" s="23"/>
      <c r="I52" s="23"/>
      <c r="J52" s="23"/>
    </row>
    <row r="53" spans="1:11" s="24" customFormat="1" ht="15.75" x14ac:dyDescent="0.25">
      <c r="B53" s="91" t="s">
        <v>164</v>
      </c>
      <c r="C53"/>
      <c r="D53" s="149"/>
      <c r="E53" s="149"/>
      <c r="F53" s="23"/>
      <c r="G53" s="23"/>
      <c r="H53" s="23"/>
      <c r="I53" s="23"/>
      <c r="J53" s="23"/>
    </row>
    <row r="54" spans="1:11" s="24" customFormat="1" ht="15.75" x14ac:dyDescent="0.25">
      <c r="A54"/>
      <c r="D54" s="158"/>
      <c r="E54" s="158"/>
      <c r="F54" s="82"/>
      <c r="G54" s="23"/>
      <c r="H54" s="23"/>
      <c r="I54" s="23"/>
      <c r="J54" s="23"/>
      <c r="K54"/>
    </row>
    <row r="55" spans="1:11" s="24" customFormat="1" ht="15.75" x14ac:dyDescent="0.25">
      <c r="A55"/>
      <c r="D55" s="158"/>
      <c r="E55" s="158"/>
      <c r="F55" s="82"/>
      <c r="G55" s="23"/>
      <c r="H55" s="23"/>
      <c r="I55" s="23"/>
      <c r="J55" s="23"/>
      <c r="K55"/>
    </row>
    <row r="56" spans="1:11" s="24" customFormat="1" ht="15.75" customHeight="1" x14ac:dyDescent="0.25">
      <c r="A56"/>
      <c r="B56" s="15"/>
      <c r="C56"/>
      <c r="D56" s="149"/>
      <c r="E56" s="149"/>
      <c r="F56" s="23"/>
      <c r="G56" s="23"/>
      <c r="H56" s="23"/>
      <c r="I56" s="23"/>
      <c r="J56" s="23"/>
      <c r="K56"/>
    </row>
    <row r="57" spans="1:11" s="24" customFormat="1" ht="15.75" customHeight="1" x14ac:dyDescent="0.25">
      <c r="A57"/>
      <c r="B57" s="15"/>
      <c r="C57"/>
      <c r="D57" s="149"/>
      <c r="E57" s="149"/>
      <c r="F57" s="23"/>
      <c r="G57" s="23"/>
      <c r="H57" s="23"/>
      <c r="I57" s="23"/>
      <c r="J57" s="23"/>
      <c r="K57"/>
    </row>
    <row r="58" spans="1:11" s="24" customFormat="1" ht="18.75" customHeight="1" x14ac:dyDescent="0.25">
      <c r="A58"/>
      <c r="B58" s="15"/>
      <c r="C58"/>
      <c r="D58" s="149"/>
      <c r="E58" s="149"/>
      <c r="F58" s="23"/>
      <c r="G58" s="23"/>
      <c r="H58" s="23"/>
      <c r="I58" s="23"/>
      <c r="J58" s="23"/>
      <c r="K58"/>
    </row>
    <row r="59" spans="1:11" s="24" customFormat="1" ht="15.75" x14ac:dyDescent="0.25">
      <c r="A59"/>
      <c r="B59" s="15"/>
      <c r="C59"/>
      <c r="D59" s="149"/>
      <c r="E59" s="149"/>
      <c r="F59" s="23"/>
      <c r="G59" s="23"/>
      <c r="H59" s="23"/>
      <c r="I59" s="23"/>
      <c r="J59" s="23"/>
      <c r="K59"/>
    </row>
    <row r="60" spans="1:11" s="24" customFormat="1" ht="15.75" x14ac:dyDescent="0.25">
      <c r="A60"/>
      <c r="B60" s="15"/>
      <c r="C60"/>
      <c r="D60" s="149"/>
      <c r="E60" s="149"/>
      <c r="F60" s="23"/>
      <c r="G60" s="23"/>
      <c r="H60" s="23"/>
      <c r="I60" s="23"/>
      <c r="J60" s="23"/>
      <c r="K60"/>
    </row>
    <row r="61" spans="1:11" s="24" customFormat="1" ht="15.75" x14ac:dyDescent="0.25">
      <c r="A61"/>
      <c r="B61" s="15"/>
      <c r="C61"/>
      <c r="D61" s="149"/>
      <c r="E61" s="149"/>
      <c r="F61" s="23"/>
      <c r="G61" s="23"/>
      <c r="H61" s="23"/>
      <c r="I61" s="23"/>
      <c r="J61" s="23"/>
      <c r="K61"/>
    </row>
    <row r="62" spans="1:11" s="24" customFormat="1" ht="15.75" x14ac:dyDescent="0.25">
      <c r="A62"/>
      <c r="B62" s="15"/>
      <c r="C62"/>
      <c r="D62" s="149"/>
      <c r="E62" s="149"/>
      <c r="F62" s="23"/>
      <c r="G62" s="23"/>
      <c r="H62" s="23"/>
      <c r="I62" s="23"/>
      <c r="J62" s="23"/>
      <c r="K62"/>
    </row>
    <row r="63" spans="1:11" s="24" customFormat="1" ht="15.75" x14ac:dyDescent="0.25">
      <c r="A63"/>
      <c r="B63" s="15"/>
      <c r="C63"/>
      <c r="D63" s="149"/>
      <c r="E63" s="149"/>
      <c r="F63" s="23"/>
      <c r="G63" s="23"/>
      <c r="H63" s="23"/>
      <c r="I63" s="23"/>
      <c r="J63" s="23"/>
      <c r="K63"/>
    </row>
    <row r="65" ht="14.25" customHeight="1" x14ac:dyDescent="0.2"/>
    <row r="68" ht="28.5" customHeight="1" x14ac:dyDescent="0.2"/>
  </sheetData>
  <mergeCells count="18">
    <mergeCell ref="B44:G44"/>
    <mergeCell ref="B45:G45"/>
    <mergeCell ref="B46:I46"/>
    <mergeCell ref="B26:C26"/>
    <mergeCell ref="B13:C13"/>
    <mergeCell ref="B1:D1"/>
    <mergeCell ref="A7:K7"/>
    <mergeCell ref="B2:D2"/>
    <mergeCell ref="K27:K36"/>
    <mergeCell ref="A26:A36"/>
    <mergeCell ref="A17:A25"/>
    <mergeCell ref="E11:F11"/>
    <mergeCell ref="G11:H11"/>
    <mergeCell ref="I11:J11"/>
    <mergeCell ref="K17:K25"/>
    <mergeCell ref="A6:K6"/>
    <mergeCell ref="A13:A16"/>
    <mergeCell ref="K13:K16"/>
  </mergeCells>
  <pageMargins left="0.24" right="0.16333333333333333" top="0.268125" bottom="0.75" header="0.3" footer="0.3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B4641-5141-4BF8-A6AB-3C67A3E6A7BB}">
  <dimension ref="A1:M76"/>
  <sheetViews>
    <sheetView view="pageLayout" topLeftCell="A16" workbookViewId="0">
      <selection activeCell="C75" sqref="C75"/>
    </sheetView>
  </sheetViews>
  <sheetFormatPr defaultRowHeight="15" x14ac:dyDescent="0.25"/>
  <cols>
    <col min="1" max="1" width="5" style="180" customWidth="1"/>
    <col min="2" max="2" width="31" style="191" customWidth="1"/>
    <col min="3" max="3" width="8.5" style="180" customWidth="1"/>
    <col min="4" max="4" width="10.875" style="180" customWidth="1"/>
    <col min="5" max="5" width="10.375" style="180" customWidth="1"/>
    <col min="6" max="6" width="13.875" style="180" customWidth="1"/>
    <col min="7" max="7" width="14" style="180" customWidth="1"/>
    <col min="8" max="8" width="20.875" style="192" customWidth="1"/>
    <col min="9" max="9" width="15.875" style="180" customWidth="1"/>
    <col min="10" max="10" width="21.375" style="192" customWidth="1"/>
    <col min="11" max="11" width="15.875" style="180" customWidth="1"/>
    <col min="12" max="12" width="9.875" style="180" customWidth="1"/>
  </cols>
  <sheetData>
    <row r="1" spans="1:13" s="68" customFormat="1" ht="24" customHeight="1" x14ac:dyDescent="0.25">
      <c r="A1" s="177"/>
      <c r="B1" s="372" t="s">
        <v>113</v>
      </c>
      <c r="C1" s="372"/>
      <c r="D1" s="372"/>
      <c r="E1" s="193"/>
      <c r="F1" s="194"/>
      <c r="G1" s="194"/>
      <c r="H1" s="195"/>
      <c r="I1" s="195"/>
      <c r="J1" s="195"/>
      <c r="K1" s="180"/>
      <c r="L1" s="176"/>
      <c r="M1" s="88"/>
    </row>
    <row r="2" spans="1:13" s="68" customFormat="1" ht="24" customHeight="1" x14ac:dyDescent="0.25">
      <c r="A2" s="177"/>
      <c r="B2" s="177" t="s">
        <v>25</v>
      </c>
      <c r="C2" s="196"/>
      <c r="D2" s="293"/>
      <c r="E2" s="197"/>
      <c r="F2" s="198"/>
      <c r="G2" s="198"/>
      <c r="H2" s="195"/>
      <c r="I2" s="195"/>
      <c r="J2" s="195"/>
      <c r="K2" s="180"/>
      <c r="L2" s="176"/>
      <c r="M2" s="88"/>
    </row>
    <row r="3" spans="1:13" ht="35.25" customHeight="1" x14ac:dyDescent="0.25">
      <c r="A3" s="327" t="s">
        <v>248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76"/>
      <c r="M3" s="89"/>
    </row>
    <row r="4" spans="1:13" ht="27.75" customHeight="1" x14ac:dyDescent="0.25">
      <c r="A4" s="328" t="s">
        <v>247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176"/>
      <c r="M4" s="89"/>
    </row>
    <row r="5" spans="1:13" ht="24.75" customHeight="1" x14ac:dyDescent="0.25">
      <c r="A5" s="177"/>
      <c r="B5" s="178"/>
      <c r="C5" s="177"/>
      <c r="D5" s="177"/>
      <c r="E5" s="177"/>
      <c r="F5" s="177"/>
      <c r="G5" s="177"/>
      <c r="H5" s="179"/>
      <c r="I5" s="233" t="s">
        <v>204</v>
      </c>
      <c r="J5" s="179"/>
      <c r="K5" s="177"/>
    </row>
    <row r="6" spans="1:13" ht="40.5" customHeight="1" x14ac:dyDescent="0.2">
      <c r="A6" s="181" t="s">
        <v>3</v>
      </c>
      <c r="B6" s="181" t="s">
        <v>10</v>
      </c>
      <c r="C6" s="181" t="s">
        <v>6</v>
      </c>
      <c r="D6" s="185" t="s">
        <v>4</v>
      </c>
      <c r="E6" s="373" t="s">
        <v>5</v>
      </c>
      <c r="F6" s="374"/>
      <c r="G6" s="373" t="s">
        <v>15</v>
      </c>
      <c r="H6" s="374"/>
      <c r="I6" s="373" t="s">
        <v>16</v>
      </c>
      <c r="J6" s="374"/>
      <c r="K6" s="375" t="s">
        <v>141</v>
      </c>
      <c r="L6" s="363" t="s">
        <v>11</v>
      </c>
    </row>
    <row r="7" spans="1:13" ht="15.95" customHeight="1" x14ac:dyDescent="0.2">
      <c r="A7" s="182"/>
      <c r="B7" s="183"/>
      <c r="C7" s="182"/>
      <c r="D7" s="294"/>
      <c r="E7" s="182" t="s">
        <v>0</v>
      </c>
      <c r="F7" s="182" t="s">
        <v>1</v>
      </c>
      <c r="G7" s="182" t="s">
        <v>0</v>
      </c>
      <c r="H7" s="184" t="s">
        <v>1</v>
      </c>
      <c r="I7" s="182" t="s">
        <v>0</v>
      </c>
      <c r="J7" s="184" t="s">
        <v>1</v>
      </c>
      <c r="K7" s="376"/>
      <c r="L7" s="364"/>
    </row>
    <row r="8" spans="1:13" ht="30" customHeight="1" x14ac:dyDescent="0.2">
      <c r="A8" s="369">
        <v>1</v>
      </c>
      <c r="B8" s="367" t="s">
        <v>144</v>
      </c>
      <c r="C8" s="368"/>
      <c r="D8" s="316"/>
      <c r="E8" s="317"/>
      <c r="F8" s="185"/>
      <c r="G8" s="186">
        <f>SUM(G10:G28)</f>
        <v>49447.850000000006</v>
      </c>
      <c r="H8" s="186">
        <f>SUM(H10:H28)</f>
        <v>1211472325</v>
      </c>
      <c r="I8" s="186">
        <f>SUM(I10:I28)</f>
        <v>593374.19999999995</v>
      </c>
      <c r="J8" s="186">
        <f>SUM(J10:J28)</f>
        <v>14537667900</v>
      </c>
      <c r="K8" s="365" t="s">
        <v>143</v>
      </c>
      <c r="L8" s="365" t="s">
        <v>142</v>
      </c>
    </row>
    <row r="9" spans="1:13" ht="30" customHeight="1" x14ac:dyDescent="0.2">
      <c r="A9" s="370"/>
      <c r="B9" s="207" t="s">
        <v>146</v>
      </c>
      <c r="C9" s="202"/>
      <c r="D9" s="203">
        <f>SUM(D10:D11)</f>
        <v>2728</v>
      </c>
      <c r="E9" s="204"/>
      <c r="F9" s="210"/>
      <c r="G9" s="211"/>
      <c r="H9" s="211"/>
      <c r="I9" s="211"/>
      <c r="J9" s="211"/>
      <c r="K9" s="366"/>
      <c r="L9" s="366"/>
    </row>
    <row r="10" spans="1:13" ht="33.75" customHeight="1" x14ac:dyDescent="0.2">
      <c r="A10" s="370"/>
      <c r="B10" s="189" t="s">
        <v>240</v>
      </c>
      <c r="C10" s="187" t="s">
        <v>7</v>
      </c>
      <c r="D10" s="295">
        <v>2543</v>
      </c>
      <c r="E10" s="190">
        <v>4.5</v>
      </c>
      <c r="F10" s="187">
        <f>E10*24500</f>
        <v>110250</v>
      </c>
      <c r="G10" s="187">
        <f t="shared" ref="G10:G25" si="0">D10*E10</f>
        <v>11443.5</v>
      </c>
      <c r="H10" s="187">
        <f t="shared" ref="H10:H25" si="1">D10*F10</f>
        <v>280365750</v>
      </c>
      <c r="I10" s="188">
        <f>G10*12</f>
        <v>137322</v>
      </c>
      <c r="J10" s="188">
        <f>H10*12</f>
        <v>3364389000</v>
      </c>
      <c r="K10" s="366"/>
      <c r="L10" s="366"/>
    </row>
    <row r="11" spans="1:13" ht="33.75" customHeight="1" x14ac:dyDescent="0.2">
      <c r="A11" s="370"/>
      <c r="B11" s="189" t="s">
        <v>196</v>
      </c>
      <c r="C11" s="187" t="s">
        <v>7</v>
      </c>
      <c r="D11" s="295">
        <v>185</v>
      </c>
      <c r="E11" s="190">
        <v>5.5</v>
      </c>
      <c r="F11" s="187">
        <f t="shared" ref="F11:F25" si="2">E11*24500</f>
        <v>134750</v>
      </c>
      <c r="G11" s="187">
        <f t="shared" si="0"/>
        <v>1017.5</v>
      </c>
      <c r="H11" s="187">
        <f t="shared" si="1"/>
        <v>24928750</v>
      </c>
      <c r="I11" s="188">
        <f t="shared" ref="I11:I13" si="3">G11*12</f>
        <v>12210</v>
      </c>
      <c r="J11" s="188">
        <f t="shared" ref="J11:J14" si="4">H11*12</f>
        <v>299145000</v>
      </c>
      <c r="K11" s="366"/>
      <c r="L11" s="366"/>
    </row>
    <row r="12" spans="1:13" ht="27.95" customHeight="1" x14ac:dyDescent="0.2">
      <c r="A12" s="370"/>
      <c r="B12" s="189" t="s">
        <v>147</v>
      </c>
      <c r="C12" s="187" t="s">
        <v>7</v>
      </c>
      <c r="D12" s="295">
        <v>1015</v>
      </c>
      <c r="E12" s="190">
        <v>2.5</v>
      </c>
      <c r="F12" s="187">
        <f t="shared" si="2"/>
        <v>61250</v>
      </c>
      <c r="G12" s="187">
        <f t="shared" si="0"/>
        <v>2537.5</v>
      </c>
      <c r="H12" s="187">
        <f t="shared" si="1"/>
        <v>62168750</v>
      </c>
      <c r="I12" s="188">
        <f t="shared" si="3"/>
        <v>30450</v>
      </c>
      <c r="J12" s="188">
        <f t="shared" si="4"/>
        <v>746025000</v>
      </c>
      <c r="K12" s="366"/>
      <c r="L12" s="366"/>
    </row>
    <row r="13" spans="1:13" ht="33" customHeight="1" x14ac:dyDescent="0.2">
      <c r="A13" s="370"/>
      <c r="B13" s="189" t="s">
        <v>148</v>
      </c>
      <c r="C13" s="187" t="s">
        <v>7</v>
      </c>
      <c r="D13" s="295">
        <v>219</v>
      </c>
      <c r="E13" s="190">
        <v>4.5</v>
      </c>
      <c r="F13" s="187">
        <f t="shared" si="2"/>
        <v>110250</v>
      </c>
      <c r="G13" s="187">
        <f t="shared" si="0"/>
        <v>985.5</v>
      </c>
      <c r="H13" s="187">
        <f t="shared" si="1"/>
        <v>24144750</v>
      </c>
      <c r="I13" s="188">
        <f t="shared" si="3"/>
        <v>11826</v>
      </c>
      <c r="J13" s="188">
        <f t="shared" si="4"/>
        <v>289737000</v>
      </c>
      <c r="K13" s="366"/>
      <c r="L13" s="366"/>
    </row>
    <row r="14" spans="1:13" ht="27.75" customHeight="1" x14ac:dyDescent="0.2">
      <c r="A14" s="370"/>
      <c r="B14" s="189" t="s">
        <v>149</v>
      </c>
      <c r="C14" s="187" t="s">
        <v>7</v>
      </c>
      <c r="D14" s="295">
        <v>288</v>
      </c>
      <c r="E14" s="190">
        <v>4.5</v>
      </c>
      <c r="F14" s="187">
        <f t="shared" si="2"/>
        <v>110250</v>
      </c>
      <c r="G14" s="187">
        <f t="shared" si="0"/>
        <v>1296</v>
      </c>
      <c r="H14" s="187">
        <f t="shared" si="1"/>
        <v>31752000</v>
      </c>
      <c r="I14" s="188">
        <f t="shared" ref="I14:I25" si="5">G14*12</f>
        <v>15552</v>
      </c>
      <c r="J14" s="188">
        <f t="shared" si="4"/>
        <v>381024000</v>
      </c>
      <c r="K14" s="366"/>
      <c r="L14" s="366"/>
    </row>
    <row r="15" spans="1:13" ht="27.95" customHeight="1" x14ac:dyDescent="0.2">
      <c r="A15" s="370"/>
      <c r="B15" s="189" t="s">
        <v>150</v>
      </c>
      <c r="C15" s="187" t="s">
        <v>7</v>
      </c>
      <c r="D15" s="295">
        <v>1966</v>
      </c>
      <c r="E15" s="190">
        <v>0.8</v>
      </c>
      <c r="F15" s="187">
        <f t="shared" si="2"/>
        <v>19600</v>
      </c>
      <c r="G15" s="187">
        <f t="shared" si="0"/>
        <v>1572.8000000000002</v>
      </c>
      <c r="H15" s="187">
        <f t="shared" si="1"/>
        <v>38533600</v>
      </c>
      <c r="I15" s="188">
        <f t="shared" si="5"/>
        <v>18873.600000000002</v>
      </c>
      <c r="J15" s="188">
        <f t="shared" ref="J15:J25" si="6">H15*12</f>
        <v>462403200</v>
      </c>
      <c r="K15" s="366"/>
      <c r="L15" s="366"/>
    </row>
    <row r="16" spans="1:13" ht="31.5" customHeight="1" x14ac:dyDescent="0.25">
      <c r="A16" s="370"/>
      <c r="B16" s="189" t="s">
        <v>202</v>
      </c>
      <c r="C16" s="187" t="s">
        <v>203</v>
      </c>
      <c r="D16" s="295"/>
      <c r="E16" s="190"/>
      <c r="F16" s="187">
        <f t="shared" si="2"/>
        <v>0</v>
      </c>
      <c r="G16" s="187">
        <f t="shared" si="0"/>
        <v>0</v>
      </c>
      <c r="H16" s="187">
        <f t="shared" si="1"/>
        <v>0</v>
      </c>
      <c r="I16" s="188">
        <f t="shared" si="5"/>
        <v>0</v>
      </c>
      <c r="J16" s="188">
        <f t="shared" si="6"/>
        <v>0</v>
      </c>
      <c r="K16" s="208"/>
      <c r="L16" s="209"/>
    </row>
    <row r="17" spans="1:12" ht="31.5" customHeight="1" x14ac:dyDescent="0.25">
      <c r="A17" s="370"/>
      <c r="B17" s="206" t="s">
        <v>145</v>
      </c>
      <c r="C17" s="205"/>
      <c r="D17" s="296">
        <f>SUM(D18:D20)</f>
        <v>4365</v>
      </c>
      <c r="E17" s="205"/>
      <c r="F17" s="187">
        <f t="shared" ref="F17:F23" si="7">E17*24500</f>
        <v>0</v>
      </c>
      <c r="G17" s="187"/>
      <c r="H17" s="187"/>
      <c r="I17" s="188"/>
      <c r="J17" s="188"/>
      <c r="K17" s="208"/>
      <c r="L17" s="209"/>
    </row>
    <row r="18" spans="1:12" ht="31.5" customHeight="1" x14ac:dyDescent="0.2">
      <c r="A18" s="370"/>
      <c r="B18" s="189" t="s">
        <v>198</v>
      </c>
      <c r="C18" s="187" t="s">
        <v>7</v>
      </c>
      <c r="D18" s="295">
        <v>1896</v>
      </c>
      <c r="E18" s="187">
        <v>4.5</v>
      </c>
      <c r="F18" s="187">
        <f t="shared" si="7"/>
        <v>110250</v>
      </c>
      <c r="G18" s="187">
        <f t="shared" ref="G18:G23" si="8">D18*E18</f>
        <v>8532</v>
      </c>
      <c r="H18" s="187">
        <f t="shared" ref="H18:H23" si="9">D18*F18</f>
        <v>209034000</v>
      </c>
      <c r="I18" s="188">
        <f t="shared" ref="I18:I23" si="10">G18*12</f>
        <v>102384</v>
      </c>
      <c r="J18" s="188">
        <f t="shared" ref="J18:J23" si="11">H18*12</f>
        <v>2508408000</v>
      </c>
      <c r="K18" s="377"/>
      <c r="L18" s="381"/>
    </row>
    <row r="19" spans="1:12" ht="31.5" customHeight="1" x14ac:dyDescent="0.2">
      <c r="A19" s="370"/>
      <c r="B19" s="189" t="s">
        <v>199</v>
      </c>
      <c r="C19" s="187" t="s">
        <v>7</v>
      </c>
      <c r="D19" s="295">
        <v>2239</v>
      </c>
      <c r="E19" s="187">
        <v>4.5</v>
      </c>
      <c r="F19" s="187">
        <f t="shared" si="7"/>
        <v>110250</v>
      </c>
      <c r="G19" s="187">
        <f t="shared" si="8"/>
        <v>10075.5</v>
      </c>
      <c r="H19" s="187">
        <f t="shared" si="9"/>
        <v>246849750</v>
      </c>
      <c r="I19" s="188">
        <f t="shared" si="10"/>
        <v>120906</v>
      </c>
      <c r="J19" s="188">
        <f t="shared" si="11"/>
        <v>2962197000</v>
      </c>
      <c r="K19" s="378"/>
      <c r="L19" s="382"/>
    </row>
    <row r="20" spans="1:12" ht="22.5" customHeight="1" x14ac:dyDescent="0.2">
      <c r="A20" s="370"/>
      <c r="B20" s="189" t="s">
        <v>200</v>
      </c>
      <c r="C20" s="187" t="s">
        <v>7</v>
      </c>
      <c r="D20" s="297">
        <v>230</v>
      </c>
      <c r="E20" s="187">
        <v>5.5</v>
      </c>
      <c r="F20" s="187">
        <f t="shared" si="7"/>
        <v>134750</v>
      </c>
      <c r="G20" s="187">
        <f t="shared" si="8"/>
        <v>1265</v>
      </c>
      <c r="H20" s="187">
        <f t="shared" si="9"/>
        <v>30992500</v>
      </c>
      <c r="I20" s="188">
        <f t="shared" si="10"/>
        <v>15180</v>
      </c>
      <c r="J20" s="188">
        <f t="shared" si="11"/>
        <v>371910000</v>
      </c>
      <c r="K20" s="378"/>
      <c r="L20" s="382"/>
    </row>
    <row r="21" spans="1:12" ht="22.5" customHeight="1" x14ac:dyDescent="0.2">
      <c r="A21" s="370"/>
      <c r="B21" s="189" t="s">
        <v>147</v>
      </c>
      <c r="C21" s="187" t="s">
        <v>7</v>
      </c>
      <c r="D21" s="297">
        <v>256</v>
      </c>
      <c r="E21" s="187">
        <v>2.5</v>
      </c>
      <c r="F21" s="187">
        <f t="shared" si="7"/>
        <v>61250</v>
      </c>
      <c r="G21" s="187">
        <f t="shared" si="8"/>
        <v>640</v>
      </c>
      <c r="H21" s="187">
        <f t="shared" si="9"/>
        <v>15680000</v>
      </c>
      <c r="I21" s="188">
        <f t="shared" si="10"/>
        <v>7680</v>
      </c>
      <c r="J21" s="188">
        <f t="shared" si="11"/>
        <v>188160000</v>
      </c>
      <c r="K21" s="378"/>
      <c r="L21" s="382"/>
    </row>
    <row r="22" spans="1:12" ht="24" customHeight="1" x14ac:dyDescent="0.2">
      <c r="A22" s="370"/>
      <c r="B22" s="189" t="s">
        <v>201</v>
      </c>
      <c r="C22" s="187" t="s">
        <v>7</v>
      </c>
      <c r="D22" s="297">
        <v>835</v>
      </c>
      <c r="E22" s="187">
        <v>0.8</v>
      </c>
      <c r="F22" s="187">
        <f t="shared" si="7"/>
        <v>19600</v>
      </c>
      <c r="G22" s="187">
        <f t="shared" si="8"/>
        <v>668</v>
      </c>
      <c r="H22" s="187">
        <f t="shared" si="9"/>
        <v>16366000</v>
      </c>
      <c r="I22" s="188">
        <f t="shared" si="10"/>
        <v>8016</v>
      </c>
      <c r="J22" s="188">
        <f t="shared" si="11"/>
        <v>196392000</v>
      </c>
      <c r="K22" s="378"/>
      <c r="L22" s="382"/>
    </row>
    <row r="23" spans="1:12" ht="31.5" customHeight="1" x14ac:dyDescent="0.2">
      <c r="A23" s="370"/>
      <c r="B23" s="189" t="s">
        <v>197</v>
      </c>
      <c r="C23" s="274" t="s">
        <v>14</v>
      </c>
      <c r="D23" s="298">
        <v>1</v>
      </c>
      <c r="E23" s="187">
        <v>300</v>
      </c>
      <c r="F23" s="187">
        <f t="shared" si="7"/>
        <v>7350000</v>
      </c>
      <c r="G23" s="187">
        <f t="shared" si="8"/>
        <v>300</v>
      </c>
      <c r="H23" s="187">
        <f t="shared" si="9"/>
        <v>7350000</v>
      </c>
      <c r="I23" s="188">
        <f t="shared" si="10"/>
        <v>3600</v>
      </c>
      <c r="J23" s="188">
        <f t="shared" si="11"/>
        <v>88200000</v>
      </c>
      <c r="K23" s="379"/>
      <c r="L23" s="383"/>
    </row>
    <row r="24" spans="1:12" ht="27.95" customHeight="1" x14ac:dyDescent="0.25">
      <c r="A24" s="370"/>
      <c r="B24" s="287" t="s">
        <v>211</v>
      </c>
      <c r="C24" s="288"/>
      <c r="D24" s="299">
        <f>SUM(D25:D26)</f>
        <v>2627.5</v>
      </c>
      <c r="E24" s="288"/>
      <c r="F24" s="187">
        <f t="shared" si="2"/>
        <v>0</v>
      </c>
      <c r="G24" s="187"/>
      <c r="H24" s="187"/>
      <c r="I24" s="188"/>
      <c r="J24" s="188"/>
      <c r="K24" s="208"/>
      <c r="L24" s="209"/>
    </row>
    <row r="25" spans="1:12" ht="34.5" customHeight="1" x14ac:dyDescent="0.2">
      <c r="A25" s="370"/>
      <c r="B25" s="189" t="s">
        <v>198</v>
      </c>
      <c r="C25" s="187" t="s">
        <v>7</v>
      </c>
      <c r="D25" s="295">
        <v>1800</v>
      </c>
      <c r="E25" s="187">
        <v>4.5</v>
      </c>
      <c r="F25" s="187">
        <f t="shared" si="2"/>
        <v>110250</v>
      </c>
      <c r="G25" s="187">
        <f t="shared" si="0"/>
        <v>8100</v>
      </c>
      <c r="H25" s="187">
        <f t="shared" si="1"/>
        <v>198450000</v>
      </c>
      <c r="I25" s="188">
        <f t="shared" si="5"/>
        <v>97200</v>
      </c>
      <c r="J25" s="188">
        <f t="shared" si="6"/>
        <v>2381400000</v>
      </c>
      <c r="K25" s="377"/>
      <c r="L25" s="380"/>
    </row>
    <row r="26" spans="1:12" ht="27.95" customHeight="1" x14ac:dyDescent="0.2">
      <c r="A26" s="370"/>
      <c r="B26" s="189" t="s">
        <v>201</v>
      </c>
      <c r="C26" s="187" t="s">
        <v>7</v>
      </c>
      <c r="D26" s="297">
        <v>827.5</v>
      </c>
      <c r="E26" s="187">
        <v>0.8</v>
      </c>
      <c r="F26" s="187">
        <f>E26*24500</f>
        <v>19600</v>
      </c>
      <c r="G26" s="187">
        <f>D26*E26</f>
        <v>662</v>
      </c>
      <c r="H26" s="187">
        <f>D26*F26</f>
        <v>16219000</v>
      </c>
      <c r="I26" s="188">
        <f t="shared" ref="I26:J28" si="12">G26*12</f>
        <v>7944</v>
      </c>
      <c r="J26" s="188">
        <f t="shared" si="12"/>
        <v>194628000</v>
      </c>
      <c r="K26" s="378"/>
      <c r="L26" s="380"/>
    </row>
    <row r="27" spans="1:12" ht="34.5" customHeight="1" x14ac:dyDescent="0.2">
      <c r="A27" s="370"/>
      <c r="B27" s="189" t="s">
        <v>197</v>
      </c>
      <c r="C27" s="274" t="s">
        <v>14</v>
      </c>
      <c r="D27" s="298">
        <v>1</v>
      </c>
      <c r="E27" s="187">
        <v>300</v>
      </c>
      <c r="F27" s="187">
        <f>E27*24500</f>
        <v>7350000</v>
      </c>
      <c r="G27" s="187">
        <f>D27*E27</f>
        <v>300</v>
      </c>
      <c r="H27" s="187">
        <f>D27*F27</f>
        <v>7350000</v>
      </c>
      <c r="I27" s="188">
        <f t="shared" si="12"/>
        <v>3600</v>
      </c>
      <c r="J27" s="188">
        <f t="shared" si="12"/>
        <v>88200000</v>
      </c>
      <c r="K27" s="378"/>
      <c r="L27" s="380"/>
    </row>
    <row r="28" spans="1:12" ht="23.25" customHeight="1" x14ac:dyDescent="0.2">
      <c r="A28" s="370"/>
      <c r="B28" s="290" t="s">
        <v>216</v>
      </c>
      <c r="C28" s="290" t="s">
        <v>14</v>
      </c>
      <c r="D28" s="298">
        <v>2627.5</v>
      </c>
      <c r="E28" s="289">
        <v>0.02</v>
      </c>
      <c r="F28" s="187">
        <f>E28*24500</f>
        <v>490</v>
      </c>
      <c r="G28" s="187">
        <f>D28*E28</f>
        <v>52.550000000000004</v>
      </c>
      <c r="H28" s="291">
        <f>D28*F28</f>
        <v>1287475</v>
      </c>
      <c r="I28" s="290">
        <f t="shared" si="12"/>
        <v>630.6</v>
      </c>
      <c r="J28" s="291">
        <f t="shared" si="12"/>
        <v>15449700</v>
      </c>
      <c r="K28" s="378"/>
      <c r="L28" s="380"/>
    </row>
    <row r="29" spans="1:12" ht="31.5" customHeight="1" x14ac:dyDescent="0.2">
      <c r="A29" s="371"/>
      <c r="B29" s="189" t="s">
        <v>202</v>
      </c>
      <c r="C29" s="187" t="s">
        <v>203</v>
      </c>
      <c r="D29" s="295"/>
      <c r="E29" s="190"/>
      <c r="F29" s="187">
        <f>E29*24500</f>
        <v>0</v>
      </c>
      <c r="G29" s="187">
        <f t="shared" ref="G29" si="13">D29*E29</f>
        <v>0</v>
      </c>
      <c r="H29" s="187">
        <f t="shared" ref="H29" si="14">D29*F29</f>
        <v>0</v>
      </c>
      <c r="I29" s="188">
        <f t="shared" ref="I29" si="15">G29*12</f>
        <v>0</v>
      </c>
      <c r="J29" s="188">
        <f t="shared" ref="J29" si="16">H29*12</f>
        <v>0</v>
      </c>
      <c r="K29" s="379"/>
      <c r="L29" s="380"/>
    </row>
    <row r="30" spans="1:12" ht="24.75" customHeight="1" x14ac:dyDescent="0.2">
      <c r="A30" s="387">
        <v>2</v>
      </c>
      <c r="B30" s="314" t="s">
        <v>212</v>
      </c>
      <c r="C30" s="315"/>
      <c r="D30" s="315"/>
      <c r="E30" s="315"/>
      <c r="F30" s="185"/>
      <c r="G30" s="186">
        <f>SUM(G32:G51)</f>
        <v>73900.060000000012</v>
      </c>
      <c r="H30" s="186">
        <f>SUM(H32:H51)</f>
        <v>1810551470</v>
      </c>
      <c r="I30" s="186">
        <f>SUM(I32:I51)</f>
        <v>886800.72</v>
      </c>
      <c r="J30" s="186">
        <f>SUM(J32:J51)</f>
        <v>21726617640</v>
      </c>
      <c r="K30" s="365"/>
      <c r="L30" s="365"/>
    </row>
    <row r="31" spans="1:12" ht="30" customHeight="1" x14ac:dyDescent="0.2">
      <c r="A31" s="387"/>
      <c r="B31" s="207" t="s">
        <v>215</v>
      </c>
      <c r="C31" s="202"/>
      <c r="D31" s="203"/>
      <c r="E31" s="204"/>
      <c r="F31" s="210"/>
      <c r="G31" s="211"/>
      <c r="H31" s="211"/>
      <c r="I31" s="211"/>
      <c r="J31" s="211"/>
      <c r="K31" s="366"/>
      <c r="L31" s="366"/>
    </row>
    <row r="32" spans="1:12" s="24" customFormat="1" ht="30" x14ac:dyDescent="0.25">
      <c r="A32" s="387"/>
      <c r="B32" s="189" t="s">
        <v>213</v>
      </c>
      <c r="C32" s="187" t="s">
        <v>7</v>
      </c>
      <c r="D32" s="295">
        <v>5098.3999999999996</v>
      </c>
      <c r="E32" s="190">
        <v>4</v>
      </c>
      <c r="F32" s="187">
        <f>E32*24500</f>
        <v>98000</v>
      </c>
      <c r="G32" s="187">
        <f>D32*E32</f>
        <v>20393.599999999999</v>
      </c>
      <c r="H32" s="187">
        <f t="shared" ref="H32:H38" si="17">D32*F32</f>
        <v>499643199.99999994</v>
      </c>
      <c r="I32" s="188">
        <f>G32*12</f>
        <v>244723.19999999998</v>
      </c>
      <c r="J32" s="188">
        <f>H32*12</f>
        <v>5995718399.999999</v>
      </c>
      <c r="K32" s="366"/>
      <c r="L32" s="366"/>
    </row>
    <row r="33" spans="1:12" s="24" customFormat="1" ht="25.5" customHeight="1" x14ac:dyDescent="0.25">
      <c r="A33" s="387"/>
      <c r="B33" s="189" t="s">
        <v>218</v>
      </c>
      <c r="C33" s="187" t="s">
        <v>7</v>
      </c>
      <c r="D33" s="295">
        <v>720</v>
      </c>
      <c r="E33" s="190">
        <v>5</v>
      </c>
      <c r="F33" s="187">
        <f t="shared" ref="F33:F47" si="18">E33*24500</f>
        <v>122500</v>
      </c>
      <c r="G33" s="187">
        <f t="shared" ref="G33:G38" si="19">D33*E33</f>
        <v>3600</v>
      </c>
      <c r="H33" s="187">
        <f t="shared" si="17"/>
        <v>88200000</v>
      </c>
      <c r="I33" s="188">
        <f t="shared" ref="I33:I38" si="20">G33*12</f>
        <v>43200</v>
      </c>
      <c r="J33" s="188">
        <f t="shared" ref="J33:J38" si="21">H33*12</f>
        <v>1058400000</v>
      </c>
      <c r="K33" s="366"/>
      <c r="L33" s="366"/>
    </row>
    <row r="34" spans="1:12" s="24" customFormat="1" ht="22.5" customHeight="1" x14ac:dyDescent="0.25">
      <c r="A34" s="387"/>
      <c r="B34" s="189" t="s">
        <v>220</v>
      </c>
      <c r="C34" s="187" t="s">
        <v>7</v>
      </c>
      <c r="D34" s="295">
        <v>2000</v>
      </c>
      <c r="E34" s="190">
        <v>5</v>
      </c>
      <c r="F34" s="187">
        <f t="shared" si="18"/>
        <v>122500</v>
      </c>
      <c r="G34" s="187">
        <f t="shared" si="19"/>
        <v>10000</v>
      </c>
      <c r="H34" s="187">
        <f t="shared" si="17"/>
        <v>245000000</v>
      </c>
      <c r="I34" s="188">
        <f t="shared" si="20"/>
        <v>120000</v>
      </c>
      <c r="J34" s="188">
        <f t="shared" si="21"/>
        <v>2940000000</v>
      </c>
      <c r="K34" s="366"/>
      <c r="L34" s="366"/>
    </row>
    <row r="35" spans="1:12" s="24" customFormat="1" ht="28.5" customHeight="1" x14ac:dyDescent="0.25">
      <c r="A35" s="387"/>
      <c r="B35" s="189" t="s">
        <v>217</v>
      </c>
      <c r="C35" s="187" t="s">
        <v>7</v>
      </c>
      <c r="D35" s="295">
        <v>84</v>
      </c>
      <c r="E35" s="190">
        <v>2.5</v>
      </c>
      <c r="F35" s="187">
        <f t="shared" si="18"/>
        <v>61250</v>
      </c>
      <c r="G35" s="187">
        <f t="shared" si="19"/>
        <v>210</v>
      </c>
      <c r="H35" s="187">
        <f t="shared" si="17"/>
        <v>5145000</v>
      </c>
      <c r="I35" s="188">
        <f t="shared" si="20"/>
        <v>2520</v>
      </c>
      <c r="J35" s="188">
        <f t="shared" si="21"/>
        <v>61740000</v>
      </c>
      <c r="K35" s="366"/>
      <c r="L35" s="366"/>
    </row>
    <row r="36" spans="1:12" s="24" customFormat="1" ht="30" x14ac:dyDescent="0.25">
      <c r="A36" s="387"/>
      <c r="B36" s="189" t="s">
        <v>219</v>
      </c>
      <c r="C36" s="187" t="s">
        <v>7</v>
      </c>
      <c r="D36" s="295">
        <v>48</v>
      </c>
      <c r="E36" s="190">
        <v>2.5</v>
      </c>
      <c r="F36" s="187">
        <f t="shared" si="18"/>
        <v>61250</v>
      </c>
      <c r="G36" s="187">
        <f t="shared" si="19"/>
        <v>120</v>
      </c>
      <c r="H36" s="187">
        <f t="shared" si="17"/>
        <v>2940000</v>
      </c>
      <c r="I36" s="188">
        <f t="shared" si="20"/>
        <v>1440</v>
      </c>
      <c r="J36" s="188">
        <f t="shared" si="21"/>
        <v>35280000</v>
      </c>
      <c r="K36" s="366"/>
      <c r="L36" s="366"/>
    </row>
    <row r="37" spans="1:12" s="24" customFormat="1" ht="24.75" customHeight="1" x14ac:dyDescent="0.25">
      <c r="A37" s="387"/>
      <c r="B37" s="189" t="s">
        <v>221</v>
      </c>
      <c r="C37" s="187" t="s">
        <v>7</v>
      </c>
      <c r="D37" s="295">
        <v>280</v>
      </c>
      <c r="E37" s="190">
        <v>2.5</v>
      </c>
      <c r="F37" s="187">
        <f t="shared" si="18"/>
        <v>61250</v>
      </c>
      <c r="G37" s="187">
        <f t="shared" si="19"/>
        <v>700</v>
      </c>
      <c r="H37" s="187">
        <f t="shared" si="17"/>
        <v>17150000</v>
      </c>
      <c r="I37" s="188">
        <f t="shared" si="20"/>
        <v>8400</v>
      </c>
      <c r="J37" s="188">
        <f t="shared" si="21"/>
        <v>205800000</v>
      </c>
      <c r="K37" s="366"/>
      <c r="L37" s="366"/>
    </row>
    <row r="38" spans="1:12" ht="23.25" customHeight="1" x14ac:dyDescent="0.2">
      <c r="A38" s="387"/>
      <c r="B38" s="189" t="s">
        <v>222</v>
      </c>
      <c r="C38" s="187" t="s">
        <v>7</v>
      </c>
      <c r="D38" s="295">
        <v>48</v>
      </c>
      <c r="E38" s="190">
        <v>2.5</v>
      </c>
      <c r="F38" s="187">
        <f t="shared" si="18"/>
        <v>61250</v>
      </c>
      <c r="G38" s="187">
        <f t="shared" si="19"/>
        <v>120</v>
      </c>
      <c r="H38" s="187">
        <f t="shared" si="17"/>
        <v>2940000</v>
      </c>
      <c r="I38" s="188">
        <f t="shared" si="20"/>
        <v>1440</v>
      </c>
      <c r="J38" s="188">
        <f t="shared" si="21"/>
        <v>35280000</v>
      </c>
      <c r="K38" s="366"/>
      <c r="L38" s="366"/>
    </row>
    <row r="39" spans="1:12" ht="28.5" customHeight="1" x14ac:dyDescent="0.2">
      <c r="A39" s="387"/>
      <c r="B39" s="189" t="s">
        <v>223</v>
      </c>
      <c r="C39" s="187" t="s">
        <v>7</v>
      </c>
      <c r="D39" s="295">
        <v>9</v>
      </c>
      <c r="E39" s="190">
        <v>4</v>
      </c>
      <c r="F39" s="187">
        <f t="shared" ref="F39" si="22">E39*24500</f>
        <v>98000</v>
      </c>
      <c r="G39" s="187">
        <f t="shared" ref="G39" si="23">D39*E39</f>
        <v>36</v>
      </c>
      <c r="H39" s="187">
        <f t="shared" ref="H39" si="24">D39*F39</f>
        <v>882000</v>
      </c>
      <c r="I39" s="188">
        <f t="shared" ref="I39" si="25">G39*12</f>
        <v>432</v>
      </c>
      <c r="J39" s="188">
        <f t="shared" ref="J39" si="26">H39*12</f>
        <v>10584000</v>
      </c>
      <c r="K39" s="385"/>
      <c r="L39" s="385"/>
    </row>
    <row r="40" spans="1:12" ht="27" customHeight="1" x14ac:dyDescent="0.2">
      <c r="A40" s="387"/>
      <c r="B40" s="206" t="s">
        <v>214</v>
      </c>
      <c r="C40" s="205"/>
      <c r="D40" s="296"/>
      <c r="E40" s="205"/>
      <c r="F40" s="187">
        <f t="shared" si="18"/>
        <v>0</v>
      </c>
      <c r="G40" s="187"/>
      <c r="H40" s="187"/>
      <c r="I40" s="188"/>
      <c r="J40" s="188"/>
      <c r="K40" s="377"/>
      <c r="L40" s="381"/>
    </row>
    <row r="41" spans="1:12" ht="33" customHeight="1" x14ac:dyDescent="0.2">
      <c r="A41" s="387"/>
      <c r="B41" s="189" t="s">
        <v>224</v>
      </c>
      <c r="C41" s="187" t="s">
        <v>7</v>
      </c>
      <c r="D41" s="295">
        <v>4500</v>
      </c>
      <c r="E41" s="187">
        <v>4</v>
      </c>
      <c r="F41" s="187">
        <f t="shared" si="18"/>
        <v>98000</v>
      </c>
      <c r="G41" s="187">
        <f t="shared" ref="G41:G46" si="27">D41*E41</f>
        <v>18000</v>
      </c>
      <c r="H41" s="187">
        <f t="shared" ref="H41:H46" si="28">D41*F41</f>
        <v>441000000</v>
      </c>
      <c r="I41" s="188">
        <f t="shared" ref="I41:I46" si="29">G41*12</f>
        <v>216000</v>
      </c>
      <c r="J41" s="188">
        <f t="shared" ref="J41:J46" si="30">H41*12</f>
        <v>5292000000</v>
      </c>
      <c r="K41" s="378"/>
      <c r="L41" s="382"/>
    </row>
    <row r="42" spans="1:12" ht="31.5" customHeight="1" x14ac:dyDescent="0.2">
      <c r="A42" s="387"/>
      <c r="B42" s="189" t="s">
        <v>225</v>
      </c>
      <c r="C42" s="187" t="s">
        <v>7</v>
      </c>
      <c r="D42" s="295">
        <v>210</v>
      </c>
      <c r="E42" s="187">
        <v>5</v>
      </c>
      <c r="F42" s="187">
        <f t="shared" si="18"/>
        <v>122500</v>
      </c>
      <c r="G42" s="187">
        <f t="shared" si="27"/>
        <v>1050</v>
      </c>
      <c r="H42" s="187">
        <f t="shared" si="28"/>
        <v>25725000</v>
      </c>
      <c r="I42" s="188">
        <f t="shared" si="29"/>
        <v>12600</v>
      </c>
      <c r="J42" s="188">
        <f t="shared" si="30"/>
        <v>308700000</v>
      </c>
      <c r="K42" s="378"/>
      <c r="L42" s="382"/>
    </row>
    <row r="43" spans="1:12" ht="36.75" customHeight="1" x14ac:dyDescent="0.2">
      <c r="A43" s="387"/>
      <c r="B43" s="189" t="s">
        <v>226</v>
      </c>
      <c r="C43" s="187" t="s">
        <v>7</v>
      </c>
      <c r="D43" s="297">
        <v>441</v>
      </c>
      <c r="E43" s="187">
        <v>5</v>
      </c>
      <c r="F43" s="187">
        <f t="shared" si="18"/>
        <v>122500</v>
      </c>
      <c r="G43" s="187">
        <f t="shared" si="27"/>
        <v>2205</v>
      </c>
      <c r="H43" s="187">
        <f t="shared" si="28"/>
        <v>54022500</v>
      </c>
      <c r="I43" s="188">
        <f t="shared" si="29"/>
        <v>26460</v>
      </c>
      <c r="J43" s="188">
        <f t="shared" si="30"/>
        <v>648270000</v>
      </c>
      <c r="K43" s="378"/>
      <c r="L43" s="382"/>
    </row>
    <row r="44" spans="1:12" ht="27" customHeight="1" x14ac:dyDescent="0.2">
      <c r="A44" s="387"/>
      <c r="B44" s="189" t="s">
        <v>227</v>
      </c>
      <c r="C44" s="187" t="s">
        <v>7</v>
      </c>
      <c r="D44" s="297">
        <v>1120</v>
      </c>
      <c r="E44" s="187">
        <v>2.5</v>
      </c>
      <c r="F44" s="187">
        <f t="shared" si="18"/>
        <v>61250</v>
      </c>
      <c r="G44" s="187">
        <f t="shared" si="27"/>
        <v>2800</v>
      </c>
      <c r="H44" s="187">
        <f t="shared" si="28"/>
        <v>68600000</v>
      </c>
      <c r="I44" s="188">
        <f t="shared" si="29"/>
        <v>33600</v>
      </c>
      <c r="J44" s="188">
        <f t="shared" si="30"/>
        <v>823200000</v>
      </c>
      <c r="K44" s="378"/>
      <c r="L44" s="382"/>
    </row>
    <row r="45" spans="1:12" ht="33.75" customHeight="1" x14ac:dyDescent="0.2">
      <c r="A45" s="387"/>
      <c r="B45" s="189" t="s">
        <v>228</v>
      </c>
      <c r="C45" s="187" t="s">
        <v>7</v>
      </c>
      <c r="D45" s="297">
        <v>54</v>
      </c>
      <c r="E45" s="187">
        <v>2.5</v>
      </c>
      <c r="F45" s="187">
        <f t="shared" si="18"/>
        <v>61250</v>
      </c>
      <c r="G45" s="187">
        <f t="shared" si="27"/>
        <v>135</v>
      </c>
      <c r="H45" s="187">
        <f t="shared" si="28"/>
        <v>3307500</v>
      </c>
      <c r="I45" s="188">
        <f t="shared" si="29"/>
        <v>1620</v>
      </c>
      <c r="J45" s="188">
        <f t="shared" si="30"/>
        <v>39690000</v>
      </c>
      <c r="K45" s="378"/>
      <c r="L45" s="382"/>
    </row>
    <row r="46" spans="1:12" ht="27" customHeight="1" x14ac:dyDescent="0.2">
      <c r="A46" s="387"/>
      <c r="B46" s="189" t="s">
        <v>229</v>
      </c>
      <c r="C46" s="274" t="s">
        <v>14</v>
      </c>
      <c r="D46" s="298">
        <v>5120</v>
      </c>
      <c r="E46" s="187">
        <v>0.8</v>
      </c>
      <c r="F46" s="187">
        <f t="shared" si="18"/>
        <v>19600</v>
      </c>
      <c r="G46" s="187">
        <f t="shared" si="27"/>
        <v>4096</v>
      </c>
      <c r="H46" s="187">
        <f t="shared" si="28"/>
        <v>100352000</v>
      </c>
      <c r="I46" s="188">
        <f t="shared" si="29"/>
        <v>49152</v>
      </c>
      <c r="J46" s="188">
        <f t="shared" si="30"/>
        <v>1204224000</v>
      </c>
      <c r="K46" s="378"/>
      <c r="L46" s="382"/>
    </row>
    <row r="47" spans="1:12" ht="36" customHeight="1" x14ac:dyDescent="0.2">
      <c r="A47" s="387"/>
      <c r="B47" s="189" t="s">
        <v>230</v>
      </c>
      <c r="C47" s="187" t="s">
        <v>7</v>
      </c>
      <c r="D47" s="295">
        <v>1</v>
      </c>
      <c r="E47" s="187">
        <v>3000</v>
      </c>
      <c r="F47" s="187">
        <f t="shared" si="18"/>
        <v>73500000</v>
      </c>
      <c r="G47" s="187">
        <f t="shared" ref="G47" si="31">D47*E47</f>
        <v>3000</v>
      </c>
      <c r="H47" s="187">
        <f t="shared" ref="H47" si="32">D47*F47</f>
        <v>73500000</v>
      </c>
      <c r="I47" s="188">
        <f t="shared" ref="I47" si="33">G47*12</f>
        <v>36000</v>
      </c>
      <c r="J47" s="188">
        <f t="shared" ref="J47" si="34">H47*12</f>
        <v>882000000</v>
      </c>
      <c r="K47" s="378"/>
      <c r="L47" s="382"/>
    </row>
    <row r="48" spans="1:12" ht="27" customHeight="1" x14ac:dyDescent="0.2">
      <c r="A48" s="387"/>
      <c r="B48" s="189" t="s">
        <v>231</v>
      </c>
      <c r="C48" s="187" t="s">
        <v>7</v>
      </c>
      <c r="D48" s="295">
        <v>1</v>
      </c>
      <c r="E48" s="187">
        <v>3000</v>
      </c>
      <c r="F48" s="187">
        <f t="shared" ref="F48:F49" si="35">E48*24500</f>
        <v>73500000</v>
      </c>
      <c r="G48" s="187">
        <f t="shared" ref="G48:G49" si="36">D48*E48</f>
        <v>3000</v>
      </c>
      <c r="H48" s="187">
        <f t="shared" ref="H48:H49" si="37">D48*F48</f>
        <v>73500000</v>
      </c>
      <c r="I48" s="188">
        <f t="shared" ref="I48:I49" si="38">G48*12</f>
        <v>36000</v>
      </c>
      <c r="J48" s="188">
        <f t="shared" ref="J48:J49" si="39">H48*12</f>
        <v>882000000</v>
      </c>
      <c r="K48" s="378"/>
      <c r="L48" s="382"/>
    </row>
    <row r="49" spans="1:12" ht="32.25" customHeight="1" x14ac:dyDescent="0.2">
      <c r="A49" s="387"/>
      <c r="B49" s="189" t="s">
        <v>232</v>
      </c>
      <c r="C49" s="187" t="s">
        <v>7</v>
      </c>
      <c r="D49" s="295">
        <v>1</v>
      </c>
      <c r="E49" s="187">
        <v>3000</v>
      </c>
      <c r="F49" s="187">
        <f t="shared" si="35"/>
        <v>73500000</v>
      </c>
      <c r="G49" s="187">
        <f t="shared" si="36"/>
        <v>3000</v>
      </c>
      <c r="H49" s="187">
        <f t="shared" si="37"/>
        <v>73500000</v>
      </c>
      <c r="I49" s="188">
        <f t="shared" si="38"/>
        <v>36000</v>
      </c>
      <c r="J49" s="188">
        <f t="shared" si="39"/>
        <v>882000000</v>
      </c>
      <c r="K49" s="378"/>
      <c r="L49" s="382"/>
    </row>
    <row r="50" spans="1:12" ht="75" x14ac:dyDescent="0.2">
      <c r="A50" s="387"/>
      <c r="B50" s="189" t="s">
        <v>233</v>
      </c>
      <c r="C50" s="187" t="s">
        <v>7</v>
      </c>
      <c r="D50" s="297">
        <v>378</v>
      </c>
      <c r="E50" s="187">
        <v>3</v>
      </c>
      <c r="F50" s="187">
        <f>E50*24500</f>
        <v>73500</v>
      </c>
      <c r="G50" s="187">
        <f>D50*E50</f>
        <v>1134</v>
      </c>
      <c r="H50" s="187">
        <f>D50*F50</f>
        <v>27783000</v>
      </c>
      <c r="I50" s="188">
        <f>G50*12</f>
        <v>13608</v>
      </c>
      <c r="J50" s="188">
        <f>H50*12</f>
        <v>333396000</v>
      </c>
      <c r="K50" s="378"/>
      <c r="L50" s="382"/>
    </row>
    <row r="51" spans="1:12" ht="23.25" customHeight="1" x14ac:dyDescent="0.2">
      <c r="A51" s="387"/>
      <c r="B51" s="292" t="s">
        <v>216</v>
      </c>
      <c r="C51" s="290" t="s">
        <v>14</v>
      </c>
      <c r="D51" s="298">
        <v>15023</v>
      </c>
      <c r="E51" s="289">
        <v>0.02</v>
      </c>
      <c r="F51" s="187">
        <f>E51*24500</f>
        <v>490</v>
      </c>
      <c r="G51" s="187">
        <f>D51*E51</f>
        <v>300.45999999999998</v>
      </c>
      <c r="H51" s="291">
        <f>D51*F51</f>
        <v>7361270</v>
      </c>
      <c r="I51" s="290">
        <f>G51*12</f>
        <v>3605.5199999999995</v>
      </c>
      <c r="J51" s="291">
        <f>H51*12</f>
        <v>88335240</v>
      </c>
      <c r="K51" s="379"/>
      <c r="L51" s="383"/>
    </row>
    <row r="52" spans="1:12" ht="23.25" customHeight="1" x14ac:dyDescent="0.2">
      <c r="A52" s="386">
        <v>3</v>
      </c>
      <c r="B52" s="313" t="s">
        <v>236</v>
      </c>
      <c r="C52" s="313"/>
      <c r="D52" s="313"/>
      <c r="E52" s="313"/>
      <c r="F52" s="185"/>
      <c r="G52" s="186">
        <f>SUM(G54:G77)</f>
        <v>8345.5</v>
      </c>
      <c r="H52" s="186">
        <f>SUM(H54:H77)</f>
        <v>204464750</v>
      </c>
      <c r="I52" s="186">
        <f>SUM(I54:I77)</f>
        <v>100145.99999999999</v>
      </c>
      <c r="J52" s="186">
        <f>SUM(J54:J77)</f>
        <v>2453577000</v>
      </c>
      <c r="K52" s="365"/>
      <c r="L52" s="365" t="s">
        <v>243</v>
      </c>
    </row>
    <row r="53" spans="1:12" ht="23.25" customHeight="1" x14ac:dyDescent="0.2">
      <c r="A53" s="386"/>
      <c r="B53" s="305" t="s">
        <v>237</v>
      </c>
      <c r="C53" s="306"/>
      <c r="D53" s="307">
        <f>SUM(D54:D55)</f>
        <v>1198</v>
      </c>
      <c r="E53" s="308"/>
      <c r="F53" s="210"/>
      <c r="G53" s="211"/>
      <c r="H53" s="211"/>
      <c r="I53" s="211"/>
      <c r="J53" s="211"/>
      <c r="K53" s="366"/>
      <c r="L53" s="366"/>
    </row>
    <row r="54" spans="1:12" ht="30" x14ac:dyDescent="0.2">
      <c r="A54" s="386"/>
      <c r="B54" s="189" t="s">
        <v>238</v>
      </c>
      <c r="C54" s="187" t="s">
        <v>7</v>
      </c>
      <c r="D54" s="295">
        <v>1018</v>
      </c>
      <c r="E54" s="190">
        <v>4</v>
      </c>
      <c r="F54" s="187">
        <f>E54*24500</f>
        <v>98000</v>
      </c>
      <c r="G54" s="187">
        <f t="shared" ref="G54:G58" si="40">D54*E54</f>
        <v>4072</v>
      </c>
      <c r="H54" s="187">
        <f t="shared" ref="H54:H58" si="41">D54*F54</f>
        <v>99764000</v>
      </c>
      <c r="I54" s="188">
        <f>G54*12</f>
        <v>48864</v>
      </c>
      <c r="J54" s="188">
        <f>H54*12</f>
        <v>1197168000</v>
      </c>
      <c r="K54" s="366"/>
      <c r="L54" s="366"/>
    </row>
    <row r="55" spans="1:12" ht="30" x14ac:dyDescent="0.2">
      <c r="A55" s="386"/>
      <c r="B55" s="189" t="s">
        <v>239</v>
      </c>
      <c r="C55" s="187" t="s">
        <v>7</v>
      </c>
      <c r="D55" s="295">
        <v>180</v>
      </c>
      <c r="E55" s="190">
        <v>4.5</v>
      </c>
      <c r="F55" s="187">
        <f t="shared" ref="F55:F58" si="42">E55*24500</f>
        <v>110250</v>
      </c>
      <c r="G55" s="187">
        <f t="shared" si="40"/>
        <v>810</v>
      </c>
      <c r="H55" s="187">
        <f t="shared" si="41"/>
        <v>19845000</v>
      </c>
      <c r="I55" s="188">
        <f t="shared" ref="I55:I58" si="43">G55*12</f>
        <v>9720</v>
      </c>
      <c r="J55" s="188">
        <f t="shared" ref="J55:J58" si="44">H55*12</f>
        <v>238140000</v>
      </c>
      <c r="K55" s="366"/>
      <c r="L55" s="366"/>
    </row>
    <row r="56" spans="1:12" ht="35.25" customHeight="1" x14ac:dyDescent="0.2">
      <c r="A56" s="386"/>
      <c r="B56" s="189" t="s">
        <v>197</v>
      </c>
      <c r="C56" s="187" t="s">
        <v>14</v>
      </c>
      <c r="D56" s="295">
        <v>1</v>
      </c>
      <c r="E56" s="190">
        <v>100</v>
      </c>
      <c r="F56" s="187">
        <f t="shared" si="42"/>
        <v>2450000</v>
      </c>
      <c r="G56" s="187">
        <f t="shared" si="40"/>
        <v>100</v>
      </c>
      <c r="H56" s="187">
        <f t="shared" si="41"/>
        <v>2450000</v>
      </c>
      <c r="I56" s="188">
        <f t="shared" si="43"/>
        <v>1200</v>
      </c>
      <c r="J56" s="188">
        <f t="shared" si="44"/>
        <v>29400000</v>
      </c>
      <c r="K56" s="366"/>
      <c r="L56" s="366"/>
    </row>
    <row r="57" spans="1:12" ht="28.5" customHeight="1" x14ac:dyDescent="0.2">
      <c r="A57" s="386"/>
      <c r="B57" s="292" t="s">
        <v>216</v>
      </c>
      <c r="C57" s="187" t="s">
        <v>7</v>
      </c>
      <c r="D57" s="295">
        <v>1198</v>
      </c>
      <c r="E57" s="190">
        <v>0.21</v>
      </c>
      <c r="F57" s="187">
        <f>E57*24500</f>
        <v>5145</v>
      </c>
      <c r="G57" s="187">
        <f t="shared" si="40"/>
        <v>251.57999999999998</v>
      </c>
      <c r="H57" s="187">
        <f t="shared" si="41"/>
        <v>6163710</v>
      </c>
      <c r="I57" s="188">
        <f t="shared" si="43"/>
        <v>3018.96</v>
      </c>
      <c r="J57" s="188">
        <f t="shared" si="44"/>
        <v>73964520</v>
      </c>
      <c r="K57" s="366"/>
      <c r="L57" s="366"/>
    </row>
    <row r="58" spans="1:12" ht="45" x14ac:dyDescent="0.2">
      <c r="A58" s="386"/>
      <c r="B58" s="189" t="s">
        <v>202</v>
      </c>
      <c r="C58" s="187" t="s">
        <v>203</v>
      </c>
      <c r="D58" s="295"/>
      <c r="E58" s="190"/>
      <c r="F58" s="187">
        <f t="shared" si="42"/>
        <v>0</v>
      </c>
      <c r="G58" s="187">
        <f t="shared" si="40"/>
        <v>0</v>
      </c>
      <c r="H58" s="187">
        <f t="shared" si="41"/>
        <v>0</v>
      </c>
      <c r="I58" s="188">
        <f t="shared" si="43"/>
        <v>0</v>
      </c>
      <c r="J58" s="188">
        <f t="shared" si="44"/>
        <v>0</v>
      </c>
      <c r="K58" s="385"/>
      <c r="L58" s="385"/>
    </row>
    <row r="59" spans="1:12" ht="23.25" customHeight="1" x14ac:dyDescent="0.2">
      <c r="A59" s="386"/>
      <c r="B59" s="309" t="s">
        <v>237</v>
      </c>
      <c r="C59" s="310"/>
      <c r="D59" s="311">
        <f>SUM(D60:D61:D62)</f>
        <v>711</v>
      </c>
      <c r="E59" s="312"/>
      <c r="F59" s="210"/>
      <c r="G59" s="211"/>
      <c r="H59" s="211"/>
      <c r="I59" s="211"/>
      <c r="J59" s="211"/>
      <c r="K59" s="384"/>
      <c r="L59" s="365" t="s">
        <v>243</v>
      </c>
    </row>
    <row r="60" spans="1:12" ht="30" x14ac:dyDescent="0.2">
      <c r="A60" s="386"/>
      <c r="B60" s="189" t="s">
        <v>242</v>
      </c>
      <c r="C60" s="187" t="s">
        <v>7</v>
      </c>
      <c r="D60" s="295">
        <v>468</v>
      </c>
      <c r="E60" s="190">
        <v>4</v>
      </c>
      <c r="F60" s="187">
        <f>E60*24500</f>
        <v>98000</v>
      </c>
      <c r="G60" s="187">
        <f t="shared" ref="G60:G65" si="45">D60*E60</f>
        <v>1872</v>
      </c>
      <c r="H60" s="187">
        <f t="shared" ref="H60:H65" si="46">D60*F60</f>
        <v>45864000</v>
      </c>
      <c r="I60" s="188">
        <f>G60*12</f>
        <v>22464</v>
      </c>
      <c r="J60" s="188">
        <f>H60*12</f>
        <v>550368000</v>
      </c>
      <c r="K60" s="384"/>
      <c r="L60" s="366"/>
    </row>
    <row r="61" spans="1:12" ht="30" x14ac:dyDescent="0.2">
      <c r="A61" s="386"/>
      <c r="B61" s="189" t="s">
        <v>241</v>
      </c>
      <c r="C61" s="187" t="s">
        <v>7</v>
      </c>
      <c r="D61" s="295">
        <v>188</v>
      </c>
      <c r="E61" s="190">
        <v>4.5</v>
      </c>
      <c r="F61" s="187">
        <f t="shared" ref="F61:F63" si="47">E61*24500</f>
        <v>110250</v>
      </c>
      <c r="G61" s="187">
        <f t="shared" si="45"/>
        <v>846</v>
      </c>
      <c r="H61" s="187">
        <f t="shared" si="46"/>
        <v>20727000</v>
      </c>
      <c r="I61" s="188">
        <f t="shared" ref="I61:I65" si="48">G61*12</f>
        <v>10152</v>
      </c>
      <c r="J61" s="188">
        <f t="shared" ref="J61:J65" si="49">H61*12</f>
        <v>248724000</v>
      </c>
      <c r="K61" s="384"/>
      <c r="L61" s="366"/>
    </row>
    <row r="62" spans="1:12" ht="22.5" customHeight="1" x14ac:dyDescent="0.2">
      <c r="A62" s="386"/>
      <c r="B62" s="189" t="s">
        <v>147</v>
      </c>
      <c r="C62" s="187" t="s">
        <v>7</v>
      </c>
      <c r="D62" s="297">
        <v>55</v>
      </c>
      <c r="E62" s="187">
        <v>2.5</v>
      </c>
      <c r="F62" s="187">
        <f t="shared" si="47"/>
        <v>61250</v>
      </c>
      <c r="G62" s="187">
        <f t="shared" si="45"/>
        <v>137.5</v>
      </c>
      <c r="H62" s="187">
        <f t="shared" si="46"/>
        <v>3368750</v>
      </c>
      <c r="I62" s="188">
        <f t="shared" si="48"/>
        <v>1650</v>
      </c>
      <c r="J62" s="188">
        <f t="shared" si="49"/>
        <v>40425000</v>
      </c>
      <c r="K62" s="384"/>
      <c r="L62" s="366"/>
    </row>
    <row r="63" spans="1:12" ht="35.25" customHeight="1" x14ac:dyDescent="0.2">
      <c r="A63" s="386"/>
      <c r="B63" s="189" t="s">
        <v>197</v>
      </c>
      <c r="C63" s="187" t="s">
        <v>14</v>
      </c>
      <c r="D63" s="295">
        <v>1</v>
      </c>
      <c r="E63" s="190">
        <v>100</v>
      </c>
      <c r="F63" s="187">
        <f t="shared" si="47"/>
        <v>2450000</v>
      </c>
      <c r="G63" s="187">
        <f t="shared" si="45"/>
        <v>100</v>
      </c>
      <c r="H63" s="187">
        <f t="shared" si="46"/>
        <v>2450000</v>
      </c>
      <c r="I63" s="188">
        <f t="shared" si="48"/>
        <v>1200</v>
      </c>
      <c r="J63" s="188">
        <f t="shared" si="49"/>
        <v>29400000</v>
      </c>
      <c r="K63" s="384"/>
      <c r="L63" s="366"/>
    </row>
    <row r="64" spans="1:12" ht="28.5" customHeight="1" x14ac:dyDescent="0.2">
      <c r="A64" s="386"/>
      <c r="B64" s="292" t="s">
        <v>216</v>
      </c>
      <c r="C64" s="187" t="s">
        <v>7</v>
      </c>
      <c r="D64" s="295">
        <v>711</v>
      </c>
      <c r="E64" s="190">
        <v>0.22</v>
      </c>
      <c r="F64" s="187">
        <f>E64*24500</f>
        <v>5390</v>
      </c>
      <c r="G64" s="187">
        <f t="shared" si="45"/>
        <v>156.41999999999999</v>
      </c>
      <c r="H64" s="187">
        <f t="shared" si="46"/>
        <v>3832290</v>
      </c>
      <c r="I64" s="188">
        <f t="shared" si="48"/>
        <v>1877.04</v>
      </c>
      <c r="J64" s="188">
        <f t="shared" si="49"/>
        <v>45987480</v>
      </c>
      <c r="K64" s="384"/>
      <c r="L64" s="366"/>
    </row>
    <row r="65" spans="1:12" ht="45" x14ac:dyDescent="0.2">
      <c r="A65" s="386"/>
      <c r="B65" s="189" t="s">
        <v>202</v>
      </c>
      <c r="C65" s="187" t="s">
        <v>203</v>
      </c>
      <c r="D65" s="295"/>
      <c r="E65" s="190"/>
      <c r="F65" s="187">
        <f t="shared" ref="F65" si="50">E65*24500</f>
        <v>0</v>
      </c>
      <c r="G65" s="187">
        <f t="shared" si="45"/>
        <v>0</v>
      </c>
      <c r="H65" s="187">
        <f t="shared" si="46"/>
        <v>0</v>
      </c>
      <c r="I65" s="188">
        <f t="shared" si="48"/>
        <v>0</v>
      </c>
      <c r="J65" s="188">
        <f t="shared" si="49"/>
        <v>0</v>
      </c>
      <c r="K65" s="384"/>
      <c r="L65" s="385"/>
    </row>
    <row r="66" spans="1:12" x14ac:dyDescent="0.25">
      <c r="B66" s="300"/>
      <c r="C66" s="301"/>
      <c r="D66" s="302"/>
      <c r="E66" s="303"/>
      <c r="F66" s="304"/>
      <c r="G66" s="304"/>
      <c r="H66" s="195"/>
      <c r="I66" s="301"/>
      <c r="J66" s="195"/>
      <c r="K66" s="301"/>
    </row>
    <row r="67" spans="1:12" x14ac:dyDescent="0.25">
      <c r="B67" s="300"/>
      <c r="C67" s="301"/>
      <c r="D67" s="302"/>
      <c r="E67" s="303"/>
      <c r="F67" s="304"/>
      <c r="G67" s="304"/>
      <c r="H67" s="195"/>
      <c r="I67" s="301"/>
      <c r="J67" s="195"/>
      <c r="K67" s="301"/>
    </row>
    <row r="68" spans="1:12" ht="15.75" x14ac:dyDescent="0.25">
      <c r="B68" s="134" t="s">
        <v>249</v>
      </c>
    </row>
    <row r="69" spans="1:12" ht="15.75" x14ac:dyDescent="0.25">
      <c r="B69" s="135" t="s">
        <v>250</v>
      </c>
    </row>
    <row r="70" spans="1:12" x14ac:dyDescent="0.25">
      <c r="B70" s="199" t="s">
        <v>18</v>
      </c>
      <c r="H70" s="180"/>
      <c r="J70" s="180"/>
    </row>
    <row r="71" spans="1:12" x14ac:dyDescent="0.25">
      <c r="B71" s="200" t="s">
        <v>151</v>
      </c>
      <c r="C71" s="200"/>
      <c r="D71" s="177"/>
      <c r="E71" s="177"/>
      <c r="F71" s="177"/>
      <c r="G71" s="177"/>
      <c r="H71" s="180"/>
      <c r="J71" s="180"/>
    </row>
    <row r="72" spans="1:12" x14ac:dyDescent="0.25">
      <c r="B72" s="177" t="s">
        <v>20</v>
      </c>
      <c r="C72" s="177"/>
      <c r="D72" s="177"/>
      <c r="E72" s="177"/>
      <c r="F72" s="177"/>
      <c r="G72" s="177"/>
      <c r="H72" s="180"/>
      <c r="J72" s="180"/>
    </row>
    <row r="73" spans="1:12" x14ac:dyDescent="0.25">
      <c r="B73" s="201" t="s">
        <v>21</v>
      </c>
      <c r="C73" s="177"/>
      <c r="D73" s="177"/>
      <c r="E73" s="177"/>
      <c r="F73" s="177"/>
      <c r="G73" s="177"/>
      <c r="H73" s="180"/>
      <c r="J73" s="180"/>
    </row>
    <row r="74" spans="1:12" x14ac:dyDescent="0.25">
      <c r="B74" s="177" t="s">
        <v>22</v>
      </c>
      <c r="C74" s="177"/>
      <c r="D74" s="177"/>
      <c r="E74" s="177"/>
      <c r="F74" s="177"/>
      <c r="G74" s="177"/>
      <c r="H74" s="180"/>
      <c r="J74" s="180"/>
    </row>
    <row r="75" spans="1:12" x14ac:dyDescent="0.25">
      <c r="B75" s="201" t="s">
        <v>23</v>
      </c>
      <c r="C75" s="177"/>
      <c r="D75" s="177"/>
      <c r="E75" s="177"/>
      <c r="F75" s="177"/>
      <c r="G75" s="177"/>
      <c r="H75" s="180"/>
      <c r="J75" s="180"/>
    </row>
    <row r="76" spans="1:12" x14ac:dyDescent="0.25">
      <c r="B76" s="180"/>
      <c r="H76" s="180"/>
      <c r="J76" s="180"/>
    </row>
  </sheetData>
  <mergeCells count="26">
    <mergeCell ref="K59:K65"/>
    <mergeCell ref="L59:L65"/>
    <mergeCell ref="A52:A65"/>
    <mergeCell ref="K40:K51"/>
    <mergeCell ref="L40:L51"/>
    <mergeCell ref="A30:A51"/>
    <mergeCell ref="K30:K39"/>
    <mergeCell ref="L30:L39"/>
    <mergeCell ref="L52:L58"/>
    <mergeCell ref="K52:K58"/>
    <mergeCell ref="L6:L7"/>
    <mergeCell ref="L8:L15"/>
    <mergeCell ref="B8:C8"/>
    <mergeCell ref="A8:A29"/>
    <mergeCell ref="B1:D1"/>
    <mergeCell ref="A3:K3"/>
    <mergeCell ref="A4:K4"/>
    <mergeCell ref="K8:K15"/>
    <mergeCell ref="E6:F6"/>
    <mergeCell ref="G6:H6"/>
    <mergeCell ref="I6:J6"/>
    <mergeCell ref="K6:K7"/>
    <mergeCell ref="K25:K29"/>
    <mergeCell ref="L25:L29"/>
    <mergeCell ref="K18:K23"/>
    <mergeCell ref="L18:L23"/>
  </mergeCells>
  <phoneticPr fontId="59" type="noConversion"/>
  <pageMargins left="0.23622047244094491" right="0.15748031496062992" top="0.27559055118110237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54015-9867-46AF-BF4B-A45FF69E47C1}">
  <dimension ref="A1:M27"/>
  <sheetViews>
    <sheetView zoomScale="93" zoomScaleNormal="93" workbookViewId="0">
      <selection activeCell="H9" sqref="H9"/>
    </sheetView>
  </sheetViews>
  <sheetFormatPr defaultRowHeight="15.75" x14ac:dyDescent="0.25"/>
  <cols>
    <col min="1" max="1" width="5" style="94" customWidth="1"/>
    <col min="2" max="2" width="31" style="225" customWidth="1"/>
    <col min="3" max="3" width="8.75" style="130" customWidth="1"/>
    <col min="4" max="4" width="10.875" style="148" customWidth="1"/>
    <col min="5" max="5" width="12.625" style="148" customWidth="1"/>
    <col min="6" max="6" width="13.875" style="131" customWidth="1"/>
    <col min="7" max="7" width="14" style="131" customWidth="1"/>
    <col min="8" max="8" width="20.875" style="131" customWidth="1"/>
    <col min="9" max="9" width="15.875" style="131" customWidth="1"/>
    <col min="10" max="10" width="20.625" style="131" customWidth="1"/>
    <col min="11" max="11" width="19" customWidth="1"/>
    <col min="12" max="12" width="15.375" style="89" bestFit="1" customWidth="1"/>
    <col min="13" max="13" width="16.125" style="89" customWidth="1"/>
  </cols>
  <sheetData>
    <row r="1" spans="1:13" s="68" customFormat="1" ht="24" customHeight="1" x14ac:dyDescent="0.25">
      <c r="A1" s="100"/>
      <c r="B1" s="326" t="s">
        <v>113</v>
      </c>
      <c r="C1" s="326"/>
      <c r="D1" s="326"/>
      <c r="E1" s="143"/>
      <c r="F1" s="151"/>
      <c r="G1" s="151"/>
      <c r="H1" s="131"/>
      <c r="I1" s="131"/>
      <c r="J1" s="131"/>
      <c r="K1" s="94"/>
      <c r="L1" s="88"/>
      <c r="M1" s="88"/>
    </row>
    <row r="2" spans="1:13" s="68" customFormat="1" ht="24" customHeight="1" x14ac:dyDescent="0.25">
      <c r="A2" s="100"/>
      <c r="B2" s="100" t="s">
        <v>25</v>
      </c>
      <c r="C2" s="132"/>
      <c r="D2" s="144"/>
      <c r="E2" s="144"/>
      <c r="F2" s="152"/>
      <c r="G2" s="152"/>
      <c r="H2" s="131"/>
      <c r="I2" s="131"/>
      <c r="J2" s="131"/>
      <c r="K2" s="94"/>
      <c r="L2" s="88"/>
      <c r="M2" s="88"/>
    </row>
    <row r="3" spans="1:13" ht="43.5" customHeight="1" x14ac:dyDescent="0.2">
      <c r="A3" s="327" t="s">
        <v>248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</row>
    <row r="4" spans="1:13" ht="32.25" customHeight="1" x14ac:dyDescent="0.2">
      <c r="A4" s="328" t="s">
        <v>247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5" spans="1:13" ht="32.25" customHeight="1" x14ac:dyDescent="0.2">
      <c r="A5" s="219"/>
      <c r="B5" s="219"/>
      <c r="C5" s="219"/>
      <c r="D5" s="219"/>
      <c r="E5" s="219"/>
      <c r="F5" s="219"/>
      <c r="G5" s="219"/>
      <c r="H5" s="233"/>
      <c r="I5" s="233" t="s">
        <v>204</v>
      </c>
      <c r="J5" s="219"/>
      <c r="K5" s="219"/>
    </row>
    <row r="6" spans="1:13" s="175" customFormat="1" ht="53.25" customHeight="1" x14ac:dyDescent="0.2">
      <c r="A6" s="102" t="s">
        <v>122</v>
      </c>
      <c r="B6" s="102" t="s">
        <v>123</v>
      </c>
      <c r="C6" s="102" t="s">
        <v>124</v>
      </c>
      <c r="D6" s="122" t="s">
        <v>170</v>
      </c>
      <c r="E6" s="389" t="s">
        <v>126</v>
      </c>
      <c r="F6" s="389"/>
      <c r="G6" s="390" t="s">
        <v>127</v>
      </c>
      <c r="H6" s="390"/>
      <c r="I6" s="390" t="s">
        <v>128</v>
      </c>
      <c r="J6" s="390"/>
      <c r="K6" s="391" t="s">
        <v>129</v>
      </c>
      <c r="L6" s="174"/>
      <c r="M6" s="174"/>
    </row>
    <row r="7" spans="1:13" ht="15.95" customHeight="1" x14ac:dyDescent="0.2">
      <c r="A7" s="102"/>
      <c r="B7" s="226"/>
      <c r="C7" s="227"/>
      <c r="D7" s="138"/>
      <c r="E7" s="138" t="s">
        <v>0</v>
      </c>
      <c r="F7" s="153" t="s">
        <v>1</v>
      </c>
      <c r="G7" s="153" t="s">
        <v>0</v>
      </c>
      <c r="H7" s="153" t="s">
        <v>1</v>
      </c>
      <c r="I7" s="153" t="s">
        <v>0</v>
      </c>
      <c r="J7" s="153" t="s">
        <v>1</v>
      </c>
      <c r="K7" s="391"/>
    </row>
    <row r="8" spans="1:13" ht="37.5" customHeight="1" x14ac:dyDescent="0.2">
      <c r="A8" s="392">
        <v>1</v>
      </c>
      <c r="B8" s="393" t="s">
        <v>165</v>
      </c>
      <c r="C8" s="393"/>
      <c r="D8" s="138"/>
      <c r="E8" s="138"/>
      <c r="F8" s="153"/>
      <c r="G8" s="153"/>
      <c r="H8" s="153"/>
      <c r="I8" s="153">
        <f>SUM(I9:I13)</f>
        <v>236532</v>
      </c>
      <c r="J8" s="153">
        <f>SUM(J9:J13)</f>
        <v>5795034000</v>
      </c>
      <c r="K8" s="388" t="s">
        <v>140</v>
      </c>
    </row>
    <row r="9" spans="1:13" ht="27.75" customHeight="1" x14ac:dyDescent="0.2">
      <c r="A9" s="392"/>
      <c r="B9" s="232" t="s">
        <v>166</v>
      </c>
      <c r="C9" s="141" t="s">
        <v>7</v>
      </c>
      <c r="D9" s="229">
        <v>1710</v>
      </c>
      <c r="E9" s="146">
        <v>3.5</v>
      </c>
      <c r="F9" s="108">
        <f>+E9*24500</f>
        <v>85750</v>
      </c>
      <c r="G9" s="108">
        <f t="shared" ref="G9:G13" si="0">+E9*D9</f>
        <v>5985</v>
      </c>
      <c r="H9" s="108">
        <f t="shared" ref="H9:H13" si="1">+F9*D9</f>
        <v>146632500</v>
      </c>
      <c r="I9" s="108">
        <f t="shared" ref="I9:J13" si="2">G9*12</f>
        <v>71820</v>
      </c>
      <c r="J9" s="108">
        <f t="shared" si="2"/>
        <v>1759590000</v>
      </c>
      <c r="K9" s="388"/>
    </row>
    <row r="10" spans="1:13" ht="33" customHeight="1" x14ac:dyDescent="0.2">
      <c r="A10" s="392"/>
      <c r="B10" s="232" t="s">
        <v>167</v>
      </c>
      <c r="C10" s="141" t="s">
        <v>7</v>
      </c>
      <c r="D10" s="229">
        <v>1836</v>
      </c>
      <c r="E10" s="146">
        <v>3.5</v>
      </c>
      <c r="F10" s="108">
        <f t="shared" ref="F10:F13" si="3">+E10*24500</f>
        <v>85750</v>
      </c>
      <c r="G10" s="108">
        <f t="shared" si="0"/>
        <v>6426</v>
      </c>
      <c r="H10" s="108">
        <f t="shared" si="1"/>
        <v>157437000</v>
      </c>
      <c r="I10" s="108">
        <f t="shared" si="2"/>
        <v>77112</v>
      </c>
      <c r="J10" s="108">
        <f t="shared" si="2"/>
        <v>1889244000</v>
      </c>
      <c r="K10" s="388"/>
    </row>
    <row r="11" spans="1:13" ht="30.75" customHeight="1" x14ac:dyDescent="0.2">
      <c r="A11" s="392"/>
      <c r="B11" s="232" t="s">
        <v>169</v>
      </c>
      <c r="C11" s="141" t="s">
        <v>7</v>
      </c>
      <c r="D11" s="229">
        <v>860</v>
      </c>
      <c r="E11" s="146">
        <v>5</v>
      </c>
      <c r="F11" s="108">
        <f t="shared" si="3"/>
        <v>122500</v>
      </c>
      <c r="G11" s="108">
        <f t="shared" si="0"/>
        <v>4300</v>
      </c>
      <c r="H11" s="108">
        <f t="shared" si="1"/>
        <v>105350000</v>
      </c>
      <c r="I11" s="108">
        <f t="shared" si="2"/>
        <v>51600</v>
      </c>
      <c r="J11" s="108">
        <f t="shared" si="2"/>
        <v>1264200000</v>
      </c>
      <c r="K11" s="388"/>
    </row>
    <row r="12" spans="1:13" ht="27.75" customHeight="1" x14ac:dyDescent="0.2">
      <c r="A12" s="392"/>
      <c r="B12" s="231" t="s">
        <v>168</v>
      </c>
      <c r="C12" s="141"/>
      <c r="D12" s="230">
        <f>+C12</f>
        <v>0</v>
      </c>
      <c r="E12" s="230">
        <f t="shared" ref="E12:J12" si="4">+D12</f>
        <v>0</v>
      </c>
      <c r="F12" s="230">
        <f>+E12</f>
        <v>0</v>
      </c>
      <c r="G12" s="230">
        <f t="shared" si="4"/>
        <v>0</v>
      </c>
      <c r="H12" s="230">
        <f t="shared" si="4"/>
        <v>0</v>
      </c>
      <c r="I12" s="230">
        <f t="shared" si="4"/>
        <v>0</v>
      </c>
      <c r="J12" s="230">
        <f t="shared" si="4"/>
        <v>0</v>
      </c>
      <c r="K12" s="388"/>
    </row>
    <row r="13" spans="1:13" ht="35.25" customHeight="1" x14ac:dyDescent="0.2">
      <c r="A13" s="392"/>
      <c r="B13" s="110" t="s">
        <v>171</v>
      </c>
      <c r="C13" s="141" t="s">
        <v>14</v>
      </c>
      <c r="D13" s="140">
        <v>1</v>
      </c>
      <c r="E13" s="146">
        <v>3000</v>
      </c>
      <c r="F13" s="108">
        <f t="shared" si="3"/>
        <v>73500000</v>
      </c>
      <c r="G13" s="108">
        <f t="shared" si="0"/>
        <v>3000</v>
      </c>
      <c r="H13" s="108">
        <f t="shared" si="1"/>
        <v>73500000</v>
      </c>
      <c r="I13" s="108">
        <f t="shared" si="2"/>
        <v>36000</v>
      </c>
      <c r="J13" s="108">
        <f t="shared" si="2"/>
        <v>882000000</v>
      </c>
      <c r="K13" s="388"/>
    </row>
    <row r="14" spans="1:13" ht="22.5" customHeight="1" x14ac:dyDescent="0.2">
      <c r="A14" s="275"/>
      <c r="B14" s="134" t="s">
        <v>234</v>
      </c>
      <c r="C14" s="132"/>
      <c r="D14" s="144"/>
      <c r="E14" s="276"/>
      <c r="F14" s="277"/>
      <c r="G14" s="277"/>
      <c r="H14" s="277"/>
      <c r="I14" s="277"/>
      <c r="J14" s="277"/>
      <c r="K14" s="278"/>
    </row>
    <row r="15" spans="1:13" ht="18.75" customHeight="1" x14ac:dyDescent="0.2">
      <c r="A15" s="275"/>
      <c r="B15" s="135" t="s">
        <v>235</v>
      </c>
      <c r="C15" s="132"/>
      <c r="D15" s="144"/>
      <c r="E15" s="276"/>
      <c r="F15" s="277"/>
      <c r="G15" s="277"/>
      <c r="H15" s="277"/>
      <c r="I15" s="277"/>
      <c r="J15" s="277"/>
      <c r="K15" s="278"/>
    </row>
    <row r="16" spans="1:13" s="24" customFormat="1" x14ac:dyDescent="0.25">
      <c r="A16" s="94"/>
      <c r="B16" s="95" t="s">
        <v>18</v>
      </c>
      <c r="C16" s="130"/>
      <c r="D16" s="148"/>
      <c r="E16" s="148"/>
      <c r="F16" s="131"/>
      <c r="G16" s="131"/>
      <c r="H16" s="131"/>
      <c r="I16" s="131"/>
      <c r="J16" s="131"/>
      <c r="K16" s="94"/>
      <c r="L16" s="90"/>
      <c r="M16" s="90"/>
    </row>
    <row r="17" spans="1:13" s="24" customFormat="1" x14ac:dyDescent="0.25">
      <c r="A17" s="94"/>
      <c r="B17" s="96" t="s">
        <v>104</v>
      </c>
      <c r="C17" s="130"/>
      <c r="D17" s="148"/>
      <c r="E17" s="148"/>
      <c r="F17" s="131"/>
      <c r="G17" s="131"/>
      <c r="H17" s="131"/>
      <c r="I17" s="131"/>
      <c r="J17" s="131"/>
      <c r="K17" s="94"/>
      <c r="L17" s="90"/>
      <c r="M17" s="90"/>
    </row>
    <row r="18" spans="1:13" s="24" customFormat="1" ht="15.75" customHeight="1" x14ac:dyDescent="0.25">
      <c r="A18" s="94"/>
      <c r="B18" s="97" t="s">
        <v>172</v>
      </c>
      <c r="C18" s="130"/>
      <c r="D18" s="148"/>
      <c r="E18" s="148"/>
      <c r="F18" s="131"/>
      <c r="G18" s="131"/>
      <c r="H18" s="131"/>
      <c r="I18" s="131"/>
      <c r="J18" s="131"/>
      <c r="K18" s="94"/>
      <c r="L18" s="90"/>
      <c r="M18" s="90"/>
    </row>
    <row r="19" spans="1:13" s="24" customFormat="1" ht="15.75" customHeight="1" x14ac:dyDescent="0.25">
      <c r="A19" s="94"/>
      <c r="B19" s="98" t="s">
        <v>105</v>
      </c>
      <c r="C19" s="130"/>
      <c r="D19" s="148"/>
      <c r="E19" s="148"/>
      <c r="F19" s="131"/>
      <c r="G19" s="131"/>
      <c r="H19" s="131"/>
      <c r="I19" s="131"/>
      <c r="J19" s="131"/>
      <c r="K19" s="94"/>
      <c r="L19" s="90"/>
      <c r="M19" s="90"/>
    </row>
    <row r="20" spans="1:13" s="24" customFormat="1" ht="18.75" customHeight="1" x14ac:dyDescent="0.25">
      <c r="A20" s="94"/>
      <c r="B20" s="324" t="s">
        <v>118</v>
      </c>
      <c r="C20" s="325"/>
      <c r="D20" s="325"/>
      <c r="E20" s="325"/>
      <c r="F20" s="325"/>
      <c r="G20" s="325"/>
      <c r="H20" s="131"/>
      <c r="I20" s="131"/>
      <c r="J20" s="131"/>
      <c r="K20" s="94"/>
      <c r="L20" s="90"/>
      <c r="M20" s="90"/>
    </row>
    <row r="21" spans="1:13" s="24" customFormat="1" x14ac:dyDescent="0.25">
      <c r="A21" s="94"/>
      <c r="B21" s="324" t="s">
        <v>119</v>
      </c>
      <c r="C21" s="325"/>
      <c r="D21" s="325"/>
      <c r="E21" s="325"/>
      <c r="F21" s="325"/>
      <c r="G21" s="325"/>
      <c r="H21" s="131"/>
      <c r="I21" s="131"/>
      <c r="J21" s="131"/>
      <c r="K21" s="94"/>
      <c r="L21" s="90"/>
      <c r="M21" s="90"/>
    </row>
    <row r="22" spans="1:13" s="24" customFormat="1" ht="23.25" customHeight="1" x14ac:dyDescent="0.25">
      <c r="A22" s="94"/>
      <c r="B22" s="324" t="s">
        <v>120</v>
      </c>
      <c r="C22" s="325"/>
      <c r="D22" s="325"/>
      <c r="E22" s="325"/>
      <c r="F22" s="325"/>
      <c r="G22" s="325"/>
      <c r="H22" s="325"/>
      <c r="I22" s="325"/>
      <c r="J22" s="131"/>
      <c r="K22" s="94"/>
      <c r="L22" s="90"/>
      <c r="M22" s="90"/>
    </row>
    <row r="23" spans="1:13" s="24" customFormat="1" ht="21.75" customHeight="1" x14ac:dyDescent="0.25">
      <c r="A23" s="94"/>
      <c r="B23" s="99" t="s">
        <v>121</v>
      </c>
      <c r="C23" s="129"/>
      <c r="D23" s="144"/>
      <c r="E23" s="144"/>
      <c r="F23" s="152"/>
      <c r="G23" s="152"/>
      <c r="H23" s="131"/>
      <c r="I23" s="131"/>
      <c r="J23" s="131"/>
      <c r="K23" s="94"/>
      <c r="L23" s="90"/>
      <c r="M23" s="90"/>
    </row>
    <row r="24" spans="1:13" s="24" customFormat="1" x14ac:dyDescent="0.25">
      <c r="A24" s="94"/>
      <c r="B24" s="100" t="s">
        <v>20</v>
      </c>
      <c r="C24" s="132"/>
      <c r="D24" s="144"/>
      <c r="E24" s="144"/>
      <c r="F24" s="152"/>
      <c r="G24" s="152"/>
      <c r="H24" s="131"/>
      <c r="I24" s="131"/>
      <c r="J24" s="131"/>
      <c r="K24" s="94"/>
      <c r="L24" s="90"/>
      <c r="M24" s="90"/>
    </row>
    <row r="25" spans="1:13" s="24" customFormat="1" x14ac:dyDescent="0.25">
      <c r="A25" s="94"/>
      <c r="B25" s="101" t="s">
        <v>21</v>
      </c>
      <c r="C25" s="132"/>
      <c r="D25" s="144"/>
      <c r="E25" s="144"/>
      <c r="F25" s="152"/>
      <c r="G25" s="152"/>
      <c r="H25" s="131"/>
      <c r="I25" s="131"/>
      <c r="J25" s="131"/>
      <c r="K25" s="94"/>
      <c r="L25" s="90"/>
      <c r="M25" s="90"/>
    </row>
    <row r="26" spans="1:13" x14ac:dyDescent="0.25">
      <c r="B26" s="100" t="s">
        <v>22</v>
      </c>
      <c r="C26" s="132"/>
      <c r="D26" s="144"/>
      <c r="E26" s="144"/>
      <c r="F26" s="152"/>
      <c r="G26" s="152"/>
      <c r="K26" s="94"/>
    </row>
    <row r="27" spans="1:13" x14ac:dyDescent="0.25">
      <c r="B27" s="101" t="s">
        <v>23</v>
      </c>
      <c r="C27" s="132"/>
      <c r="D27" s="144"/>
      <c r="E27" s="144"/>
      <c r="F27" s="152"/>
      <c r="G27" s="152"/>
      <c r="K27" s="94"/>
    </row>
  </sheetData>
  <mergeCells count="13">
    <mergeCell ref="B20:G20"/>
    <mergeCell ref="B21:G21"/>
    <mergeCell ref="B22:I22"/>
    <mergeCell ref="A8:A13"/>
    <mergeCell ref="B8:C8"/>
    <mergeCell ref="K8:K13"/>
    <mergeCell ref="B1:D1"/>
    <mergeCell ref="A3:K3"/>
    <mergeCell ref="A4:K4"/>
    <mergeCell ref="E6:F6"/>
    <mergeCell ref="G6:H6"/>
    <mergeCell ref="I6:J6"/>
    <mergeCell ref="K6:K7"/>
  </mergeCells>
  <pageMargins left="0.23622047244094491" right="0.15748031496062992" top="0.19685039370078741" bottom="0.31496062992125984" header="0.31496062992125984" footer="0.31496062992125984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14BAE-6972-4EDE-9A4D-41BE5E50A4A6}">
  <dimension ref="A1:M35"/>
  <sheetViews>
    <sheetView topLeftCell="A10" zoomScale="93" zoomScaleNormal="93" workbookViewId="0">
      <selection activeCell="B28" sqref="B28:I28"/>
    </sheetView>
  </sheetViews>
  <sheetFormatPr defaultRowHeight="14.25" x14ac:dyDescent="0.2"/>
  <cols>
    <col min="1" max="1" width="5" customWidth="1"/>
    <col min="2" max="2" width="29.5" style="240" customWidth="1"/>
    <col min="3" max="3" width="8.75" style="224" customWidth="1"/>
    <col min="4" max="4" width="10.875" style="221" customWidth="1"/>
    <col min="5" max="5" width="12.625" style="221" customWidth="1"/>
    <col min="6" max="6" width="13.875" style="222" customWidth="1"/>
    <col min="7" max="7" width="14" style="222" customWidth="1"/>
    <col min="8" max="8" width="20.875" style="222" customWidth="1"/>
    <col min="9" max="9" width="15.875" style="222" customWidth="1"/>
    <col min="10" max="10" width="20.625" style="222" customWidth="1"/>
    <col min="11" max="11" width="19" customWidth="1"/>
    <col min="12" max="12" width="15.375" style="89" bestFit="1" customWidth="1"/>
    <col min="13" max="13" width="16.125" style="89" customWidth="1"/>
  </cols>
  <sheetData>
    <row r="1" spans="1:13" s="68" customFormat="1" ht="24" customHeight="1" x14ac:dyDescent="0.25">
      <c r="A1" s="100"/>
      <c r="B1" s="394" t="s">
        <v>113</v>
      </c>
      <c r="C1" s="394"/>
      <c r="D1" s="394"/>
      <c r="E1" s="241"/>
      <c r="F1" s="242"/>
      <c r="G1" s="242"/>
      <c r="H1" s="222"/>
      <c r="I1" s="222"/>
      <c r="J1" s="222"/>
      <c r="K1" s="94"/>
      <c r="L1" s="88"/>
      <c r="M1" s="88"/>
    </row>
    <row r="2" spans="1:13" s="68" customFormat="1" ht="24" customHeight="1" x14ac:dyDescent="0.25">
      <c r="A2" s="100"/>
      <c r="B2" s="243" t="s">
        <v>25</v>
      </c>
      <c r="C2" s="244"/>
      <c r="D2" s="245"/>
      <c r="E2" s="245"/>
      <c r="F2" s="246"/>
      <c r="G2" s="246"/>
      <c r="H2" s="222"/>
      <c r="I2" s="222"/>
      <c r="J2" s="222"/>
      <c r="K2" s="94"/>
      <c r="L2" s="88"/>
      <c r="M2" s="88"/>
    </row>
    <row r="3" spans="1:13" ht="43.5" customHeight="1" x14ac:dyDescent="0.2">
      <c r="A3" s="327" t="s">
        <v>248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</row>
    <row r="4" spans="1:13" ht="32.25" customHeight="1" x14ac:dyDescent="0.2">
      <c r="A4" s="328" t="s">
        <v>247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5" spans="1:13" ht="32.25" customHeight="1" x14ac:dyDescent="0.2">
      <c r="A5" s="219"/>
      <c r="B5" s="247"/>
      <c r="C5" s="248"/>
      <c r="D5" s="249"/>
      <c r="E5" s="248"/>
      <c r="F5" s="248"/>
      <c r="G5" s="248"/>
      <c r="H5" s="248"/>
      <c r="I5" s="233" t="s">
        <v>204</v>
      </c>
      <c r="J5" s="248"/>
      <c r="K5" s="219"/>
    </row>
    <row r="6" spans="1:13" s="272" customFormat="1" ht="53.25" customHeight="1" x14ac:dyDescent="0.25">
      <c r="A6" s="267" t="s">
        <v>122</v>
      </c>
      <c r="B6" s="268" t="s">
        <v>182</v>
      </c>
      <c r="C6" s="269" t="s">
        <v>183</v>
      </c>
      <c r="D6" s="270" t="s">
        <v>192</v>
      </c>
      <c r="E6" s="395" t="s">
        <v>184</v>
      </c>
      <c r="F6" s="396"/>
      <c r="G6" s="397" t="s">
        <v>185</v>
      </c>
      <c r="H6" s="398"/>
      <c r="I6" s="397" t="s">
        <v>186</v>
      </c>
      <c r="J6" s="398"/>
      <c r="K6" s="333" t="s">
        <v>129</v>
      </c>
      <c r="L6" s="271"/>
      <c r="M6" s="271"/>
    </row>
    <row r="7" spans="1:13" ht="15.95" customHeight="1" x14ac:dyDescent="0.2">
      <c r="A7" s="103"/>
      <c r="B7" s="250"/>
      <c r="C7" s="251"/>
      <c r="D7" s="252"/>
      <c r="E7" s="253" t="s">
        <v>0</v>
      </c>
      <c r="F7" s="254" t="s">
        <v>1</v>
      </c>
      <c r="G7" s="254" t="s">
        <v>0</v>
      </c>
      <c r="H7" s="254" t="s">
        <v>1</v>
      </c>
      <c r="I7" s="254" t="s">
        <v>0</v>
      </c>
      <c r="J7" s="254" t="s">
        <v>1</v>
      </c>
      <c r="K7" s="334"/>
    </row>
    <row r="8" spans="1:13" ht="30" customHeight="1" x14ac:dyDescent="0.2">
      <c r="A8" s="341"/>
      <c r="B8" s="234" t="s">
        <v>173</v>
      </c>
      <c r="C8" s="255" t="s">
        <v>7</v>
      </c>
      <c r="D8" s="235">
        <f>40*80</f>
        <v>3200</v>
      </c>
      <c r="E8" s="256">
        <v>5</v>
      </c>
      <c r="F8" s="257">
        <f>+E8*24500</f>
        <v>122500</v>
      </c>
      <c r="G8" s="257">
        <f t="shared" ref="G8:G19" si="0">+E8*D8</f>
        <v>16000</v>
      </c>
      <c r="H8" s="257">
        <f t="shared" ref="H8:H19" si="1">+F8*D8</f>
        <v>392000000</v>
      </c>
      <c r="I8" s="257">
        <f t="shared" ref="I8:J19" si="2">G8*12</f>
        <v>192000</v>
      </c>
      <c r="J8" s="257">
        <f t="shared" si="2"/>
        <v>4704000000</v>
      </c>
      <c r="K8" s="343"/>
    </row>
    <row r="9" spans="1:13" ht="30" customHeight="1" x14ac:dyDescent="0.2">
      <c r="A9" s="341"/>
      <c r="B9" s="236" t="s">
        <v>174</v>
      </c>
      <c r="C9" s="255" t="s">
        <v>7</v>
      </c>
      <c r="D9" s="235">
        <f>160*80</f>
        <v>12800</v>
      </c>
      <c r="E9" s="258">
        <v>3.5</v>
      </c>
      <c r="F9" s="257">
        <f t="shared" ref="F9:F19" si="3">+E9*24500</f>
        <v>85750</v>
      </c>
      <c r="G9" s="257">
        <f t="shared" si="0"/>
        <v>44800</v>
      </c>
      <c r="H9" s="257">
        <f t="shared" si="1"/>
        <v>1097600000</v>
      </c>
      <c r="I9" s="257">
        <f t="shared" si="2"/>
        <v>537600</v>
      </c>
      <c r="J9" s="257">
        <f t="shared" si="2"/>
        <v>13171200000</v>
      </c>
      <c r="K9" s="335"/>
    </row>
    <row r="10" spans="1:13" ht="30" customHeight="1" x14ac:dyDescent="0.2">
      <c r="A10" s="341"/>
      <c r="B10" s="236" t="s">
        <v>175</v>
      </c>
      <c r="C10" s="255" t="s">
        <v>7</v>
      </c>
      <c r="D10" s="235">
        <f>150*80</f>
        <v>12000</v>
      </c>
      <c r="E10" s="258">
        <v>3.5</v>
      </c>
      <c r="F10" s="257">
        <f t="shared" si="3"/>
        <v>85750</v>
      </c>
      <c r="G10" s="257">
        <f t="shared" si="0"/>
        <v>42000</v>
      </c>
      <c r="H10" s="257">
        <f t="shared" si="1"/>
        <v>1029000000</v>
      </c>
      <c r="I10" s="257">
        <f t="shared" si="2"/>
        <v>504000</v>
      </c>
      <c r="J10" s="257">
        <f t="shared" si="2"/>
        <v>12348000000</v>
      </c>
      <c r="K10" s="335"/>
    </row>
    <row r="11" spans="1:13" ht="30" customHeight="1" x14ac:dyDescent="0.2">
      <c r="A11" s="341"/>
      <c r="B11" s="236" t="s">
        <v>176</v>
      </c>
      <c r="C11" s="255" t="s">
        <v>7</v>
      </c>
      <c r="D11" s="235">
        <f>80*60</f>
        <v>4800</v>
      </c>
      <c r="E11" s="258">
        <v>3.5</v>
      </c>
      <c r="F11" s="257">
        <f t="shared" si="3"/>
        <v>85750</v>
      </c>
      <c r="G11" s="257">
        <f t="shared" si="0"/>
        <v>16800</v>
      </c>
      <c r="H11" s="257">
        <f t="shared" si="1"/>
        <v>411600000</v>
      </c>
      <c r="I11" s="257">
        <f t="shared" si="2"/>
        <v>201600</v>
      </c>
      <c r="J11" s="257">
        <f t="shared" si="2"/>
        <v>4939200000</v>
      </c>
      <c r="K11" s="335"/>
    </row>
    <row r="12" spans="1:13" ht="30" customHeight="1" x14ac:dyDescent="0.2">
      <c r="A12" s="341"/>
      <c r="B12" s="236" t="s">
        <v>177</v>
      </c>
      <c r="C12" s="255" t="s">
        <v>7</v>
      </c>
      <c r="D12" s="235">
        <f>30*55</f>
        <v>1650</v>
      </c>
      <c r="E12" s="258">
        <v>3.5</v>
      </c>
      <c r="F12" s="257">
        <f t="shared" si="3"/>
        <v>85750</v>
      </c>
      <c r="G12" s="257">
        <f t="shared" si="0"/>
        <v>5775</v>
      </c>
      <c r="H12" s="257">
        <f t="shared" si="1"/>
        <v>141487500</v>
      </c>
      <c r="I12" s="257">
        <f t="shared" si="2"/>
        <v>69300</v>
      </c>
      <c r="J12" s="257">
        <f t="shared" si="2"/>
        <v>1697850000</v>
      </c>
      <c r="K12" s="335"/>
    </row>
    <row r="13" spans="1:13" ht="30" customHeight="1" x14ac:dyDescent="0.2">
      <c r="A13" s="341"/>
      <c r="B13" s="236" t="s">
        <v>178</v>
      </c>
      <c r="C13" s="255" t="s">
        <v>7</v>
      </c>
      <c r="D13" s="235">
        <f>50*20</f>
        <v>1000</v>
      </c>
      <c r="E13" s="258">
        <v>5</v>
      </c>
      <c r="F13" s="257">
        <f t="shared" si="3"/>
        <v>122500</v>
      </c>
      <c r="G13" s="257">
        <f t="shared" si="0"/>
        <v>5000</v>
      </c>
      <c r="H13" s="257">
        <f t="shared" si="1"/>
        <v>122500000</v>
      </c>
      <c r="I13" s="257">
        <f t="shared" si="2"/>
        <v>60000</v>
      </c>
      <c r="J13" s="257">
        <f t="shared" si="2"/>
        <v>1470000000</v>
      </c>
      <c r="K13" s="335"/>
    </row>
    <row r="14" spans="1:13" ht="30" customHeight="1" x14ac:dyDescent="0.2">
      <c r="A14" s="341"/>
      <c r="B14" s="236" t="s">
        <v>179</v>
      </c>
      <c r="C14" s="255" t="s">
        <v>7</v>
      </c>
      <c r="D14" s="235">
        <f>110*25</f>
        <v>2750</v>
      </c>
      <c r="E14" s="256">
        <v>5</v>
      </c>
      <c r="F14" s="257">
        <f t="shared" si="3"/>
        <v>122500</v>
      </c>
      <c r="G14" s="257">
        <f t="shared" si="0"/>
        <v>13750</v>
      </c>
      <c r="H14" s="257">
        <f t="shared" si="1"/>
        <v>336875000</v>
      </c>
      <c r="I14" s="257">
        <f t="shared" si="2"/>
        <v>165000</v>
      </c>
      <c r="J14" s="257">
        <f t="shared" si="2"/>
        <v>4042500000</v>
      </c>
      <c r="K14" s="335"/>
    </row>
    <row r="15" spans="1:13" ht="30" customHeight="1" x14ac:dyDescent="0.2">
      <c r="A15" s="341"/>
      <c r="B15" s="236" t="s">
        <v>180</v>
      </c>
      <c r="C15" s="255" t="s">
        <v>7</v>
      </c>
      <c r="D15" s="235">
        <f>135*25</f>
        <v>3375</v>
      </c>
      <c r="E15" s="258">
        <v>5</v>
      </c>
      <c r="F15" s="257">
        <f t="shared" si="3"/>
        <v>122500</v>
      </c>
      <c r="G15" s="257">
        <f t="shared" si="0"/>
        <v>16875</v>
      </c>
      <c r="H15" s="257">
        <f t="shared" si="1"/>
        <v>413437500</v>
      </c>
      <c r="I15" s="257">
        <f t="shared" si="2"/>
        <v>202500</v>
      </c>
      <c r="J15" s="257">
        <f t="shared" si="2"/>
        <v>4961250000</v>
      </c>
      <c r="K15" s="335"/>
    </row>
    <row r="16" spans="1:13" ht="30" customHeight="1" x14ac:dyDescent="0.2">
      <c r="A16" s="341"/>
      <c r="B16" s="237" t="s">
        <v>181</v>
      </c>
      <c r="C16" s="255" t="s">
        <v>7</v>
      </c>
      <c r="D16" s="235">
        <v>6652</v>
      </c>
      <c r="E16" s="256">
        <v>2.5</v>
      </c>
      <c r="F16" s="257">
        <f t="shared" si="3"/>
        <v>61250</v>
      </c>
      <c r="G16" s="257">
        <f t="shared" si="0"/>
        <v>16630</v>
      </c>
      <c r="H16" s="257">
        <f t="shared" si="1"/>
        <v>407435000</v>
      </c>
      <c r="I16" s="257">
        <f t="shared" si="2"/>
        <v>199560</v>
      </c>
      <c r="J16" s="257">
        <f t="shared" si="2"/>
        <v>4889220000</v>
      </c>
      <c r="K16" s="335"/>
    </row>
    <row r="17" spans="1:13" ht="30" customHeight="1" x14ac:dyDescent="0.2">
      <c r="A17" s="341"/>
      <c r="B17" s="236" t="s">
        <v>17</v>
      </c>
      <c r="C17" s="255" t="s">
        <v>7</v>
      </c>
      <c r="D17" s="235">
        <f>6*6*4.5+7*6*2</f>
        <v>246</v>
      </c>
      <c r="E17" s="258">
        <v>3.5</v>
      </c>
      <c r="F17" s="257">
        <f t="shared" si="3"/>
        <v>85750</v>
      </c>
      <c r="G17" s="257">
        <f t="shared" si="0"/>
        <v>861</v>
      </c>
      <c r="H17" s="257">
        <f t="shared" si="1"/>
        <v>21094500</v>
      </c>
      <c r="I17" s="257">
        <f t="shared" si="2"/>
        <v>10332</v>
      </c>
      <c r="J17" s="257">
        <f t="shared" si="2"/>
        <v>253134000</v>
      </c>
      <c r="K17" s="335"/>
    </row>
    <row r="18" spans="1:13" ht="30" customHeight="1" x14ac:dyDescent="0.2">
      <c r="A18" s="341"/>
      <c r="B18" s="237" t="s">
        <v>9</v>
      </c>
      <c r="C18" s="255" t="s">
        <v>7</v>
      </c>
      <c r="D18" s="235">
        <v>19528</v>
      </c>
      <c r="E18" s="258">
        <v>0.7</v>
      </c>
      <c r="F18" s="257">
        <f t="shared" si="3"/>
        <v>17150</v>
      </c>
      <c r="G18" s="257">
        <f t="shared" si="0"/>
        <v>13669.599999999999</v>
      </c>
      <c r="H18" s="257">
        <f t="shared" si="1"/>
        <v>334905200</v>
      </c>
      <c r="I18" s="257">
        <f t="shared" si="2"/>
        <v>164035.19999999998</v>
      </c>
      <c r="J18" s="257">
        <f t="shared" si="2"/>
        <v>4018862400</v>
      </c>
      <c r="K18" s="335"/>
    </row>
    <row r="19" spans="1:13" ht="30" customHeight="1" x14ac:dyDescent="0.2">
      <c r="A19" s="341"/>
      <c r="B19" s="259" t="s">
        <v>171</v>
      </c>
      <c r="C19" s="235" t="s">
        <v>14</v>
      </c>
      <c r="D19" s="235">
        <v>1</v>
      </c>
      <c r="E19" s="256">
        <v>2500</v>
      </c>
      <c r="F19" s="257">
        <f t="shared" si="3"/>
        <v>61250000</v>
      </c>
      <c r="G19" s="257">
        <f t="shared" si="0"/>
        <v>2500</v>
      </c>
      <c r="H19" s="257">
        <f t="shared" si="1"/>
        <v>61250000</v>
      </c>
      <c r="I19" s="257">
        <f t="shared" si="2"/>
        <v>30000</v>
      </c>
      <c r="J19" s="257">
        <f t="shared" si="2"/>
        <v>735000000</v>
      </c>
      <c r="K19" s="336"/>
    </row>
    <row r="20" spans="1:13" ht="23.25" customHeight="1" x14ac:dyDescent="0.25">
      <c r="A20" s="94"/>
      <c r="B20" s="134" t="s">
        <v>249</v>
      </c>
      <c r="K20" s="94"/>
    </row>
    <row r="21" spans="1:13" ht="15.75" x14ac:dyDescent="0.25">
      <c r="A21" s="94"/>
      <c r="B21" s="135" t="s">
        <v>250</v>
      </c>
      <c r="K21" s="94"/>
    </row>
    <row r="22" spans="1:13" s="24" customFormat="1" ht="15.75" x14ac:dyDescent="0.25">
      <c r="A22" s="94"/>
      <c r="B22" s="260" t="s">
        <v>18</v>
      </c>
      <c r="C22" s="224"/>
      <c r="D22" s="221"/>
      <c r="E22" s="221"/>
      <c r="F22" s="222"/>
      <c r="G22" s="222"/>
      <c r="H22" s="222"/>
      <c r="I22" s="222"/>
      <c r="J22" s="222"/>
      <c r="K22" s="94"/>
      <c r="L22" s="90"/>
      <c r="M22" s="90"/>
    </row>
    <row r="23" spans="1:13" s="24" customFormat="1" ht="15.75" x14ac:dyDescent="0.25">
      <c r="A23" s="94"/>
      <c r="B23" s="261" t="s">
        <v>104</v>
      </c>
      <c r="C23" s="224"/>
      <c r="D23" s="221"/>
      <c r="E23" s="221"/>
      <c r="F23" s="222"/>
      <c r="G23" s="222"/>
      <c r="H23" s="222"/>
      <c r="I23" s="222"/>
      <c r="J23" s="222"/>
      <c r="K23" s="94"/>
      <c r="L23" s="90"/>
      <c r="M23" s="90"/>
    </row>
    <row r="24" spans="1:13" s="24" customFormat="1" ht="15.75" customHeight="1" x14ac:dyDescent="0.25">
      <c r="A24" s="94"/>
      <c r="B24" s="262" t="s">
        <v>187</v>
      </c>
      <c r="C24" s="224"/>
      <c r="D24" s="221"/>
      <c r="E24" s="221"/>
      <c r="F24" s="222"/>
      <c r="G24" s="222"/>
      <c r="H24" s="222"/>
      <c r="I24" s="222"/>
      <c r="J24" s="222"/>
      <c r="K24" s="94"/>
      <c r="L24" s="90"/>
      <c r="M24" s="90"/>
    </row>
    <row r="25" spans="1:13" s="24" customFormat="1" ht="15.75" customHeight="1" x14ac:dyDescent="0.25">
      <c r="A25" s="94"/>
      <c r="B25" s="263" t="s">
        <v>105</v>
      </c>
      <c r="C25" s="224"/>
      <c r="D25" s="221"/>
      <c r="E25" s="221"/>
      <c r="F25" s="222"/>
      <c r="G25" s="222"/>
      <c r="H25" s="222"/>
      <c r="I25" s="222"/>
      <c r="J25" s="222"/>
      <c r="K25" s="94"/>
      <c r="L25" s="90"/>
      <c r="M25" s="90"/>
    </row>
    <row r="26" spans="1:13" s="24" customFormat="1" ht="18.75" customHeight="1" x14ac:dyDescent="0.25">
      <c r="A26" s="94"/>
      <c r="B26" s="399" t="s">
        <v>188</v>
      </c>
      <c r="C26" s="400"/>
      <c r="D26" s="400"/>
      <c r="E26" s="400"/>
      <c r="F26" s="400"/>
      <c r="G26" s="400"/>
      <c r="H26" s="222"/>
      <c r="I26" s="222"/>
      <c r="J26" s="222"/>
      <c r="K26" s="94"/>
      <c r="L26" s="90"/>
      <c r="M26" s="90"/>
    </row>
    <row r="27" spans="1:13" s="24" customFormat="1" ht="15.75" x14ac:dyDescent="0.25">
      <c r="A27" s="94"/>
      <c r="B27" s="399" t="s">
        <v>189</v>
      </c>
      <c r="C27" s="400"/>
      <c r="D27" s="400"/>
      <c r="E27" s="400"/>
      <c r="F27" s="400"/>
      <c r="G27" s="400"/>
      <c r="H27" s="222"/>
      <c r="I27" s="222"/>
      <c r="J27" s="222"/>
      <c r="K27" s="94"/>
      <c r="L27" s="90"/>
      <c r="M27" s="90"/>
    </row>
    <row r="28" spans="1:13" s="24" customFormat="1" ht="23.25" customHeight="1" x14ac:dyDescent="0.25">
      <c r="A28" s="94"/>
      <c r="B28" s="399" t="s">
        <v>190</v>
      </c>
      <c r="C28" s="400"/>
      <c r="D28" s="400"/>
      <c r="E28" s="400"/>
      <c r="F28" s="400"/>
      <c r="G28" s="400"/>
      <c r="H28" s="400"/>
      <c r="I28" s="400"/>
      <c r="J28" s="222"/>
      <c r="K28" s="94"/>
      <c r="L28" s="90"/>
      <c r="M28" s="90"/>
    </row>
    <row r="29" spans="1:13" s="24" customFormat="1" ht="21.75" customHeight="1" x14ac:dyDescent="0.25">
      <c r="A29" s="94"/>
      <c r="B29" s="264" t="s">
        <v>191</v>
      </c>
      <c r="C29" s="265"/>
      <c r="D29" s="245"/>
      <c r="E29" s="245"/>
      <c r="F29" s="246"/>
      <c r="G29" s="246"/>
      <c r="H29" s="222"/>
      <c r="I29" s="222"/>
      <c r="J29" s="222"/>
      <c r="K29" s="94"/>
      <c r="L29" s="90"/>
      <c r="M29" s="90"/>
    </row>
    <row r="30" spans="1:13" s="24" customFormat="1" ht="15.75" x14ac:dyDescent="0.25">
      <c r="A30" s="94"/>
      <c r="B30" s="243" t="s">
        <v>20</v>
      </c>
      <c r="C30" s="244"/>
      <c r="D30" s="245"/>
      <c r="E30" s="245"/>
      <c r="F30" s="246"/>
      <c r="G30" s="246"/>
      <c r="H30" s="222"/>
      <c r="I30" s="222"/>
      <c r="J30" s="222"/>
      <c r="K30" s="94"/>
      <c r="L30" s="90"/>
      <c r="M30" s="90"/>
    </row>
    <row r="31" spans="1:13" s="24" customFormat="1" ht="15.75" x14ac:dyDescent="0.25">
      <c r="A31" s="94"/>
      <c r="B31" s="266" t="s">
        <v>21</v>
      </c>
      <c r="C31" s="244"/>
      <c r="D31" s="245"/>
      <c r="E31" s="245"/>
      <c r="F31" s="246"/>
      <c r="G31" s="246"/>
      <c r="H31" s="222"/>
      <c r="I31" s="222"/>
      <c r="J31" s="222"/>
      <c r="K31" s="94"/>
      <c r="L31" s="90"/>
      <c r="M31" s="90"/>
    </row>
    <row r="32" spans="1:13" ht="15.75" x14ac:dyDescent="0.25">
      <c r="A32" s="94"/>
      <c r="B32" s="243" t="s">
        <v>22</v>
      </c>
      <c r="C32" s="244"/>
      <c r="D32" s="245"/>
      <c r="E32" s="245"/>
      <c r="F32" s="246"/>
      <c r="G32" s="246"/>
      <c r="K32" s="94"/>
    </row>
    <row r="33" spans="1:11" ht="15.75" x14ac:dyDescent="0.25">
      <c r="A33" s="94"/>
      <c r="B33" s="266" t="s">
        <v>23</v>
      </c>
      <c r="C33" s="244"/>
      <c r="D33" s="245"/>
      <c r="E33" s="245"/>
      <c r="F33" s="246"/>
      <c r="G33" s="246"/>
      <c r="K33" s="94"/>
    </row>
    <row r="34" spans="1:11" x14ac:dyDescent="0.2">
      <c r="B34" s="238" t="s">
        <v>163</v>
      </c>
      <c r="C34" s="220"/>
    </row>
    <row r="35" spans="1:11" x14ac:dyDescent="0.2">
      <c r="B35" s="238" t="s">
        <v>164</v>
      </c>
      <c r="C35" s="223"/>
      <c r="D35" s="239"/>
    </row>
  </sheetData>
  <mergeCells count="12">
    <mergeCell ref="B26:G26"/>
    <mergeCell ref="B27:G27"/>
    <mergeCell ref="B28:I28"/>
    <mergeCell ref="A8:A19"/>
    <mergeCell ref="K8:K19"/>
    <mergeCell ref="B1:D1"/>
    <mergeCell ref="A3:K3"/>
    <mergeCell ref="A4:K4"/>
    <mergeCell ref="E6:F6"/>
    <mergeCell ref="G6:H6"/>
    <mergeCell ref="I6:J6"/>
    <mergeCell ref="K6:K7"/>
  </mergeCells>
  <pageMargins left="0.23622047244094491" right="0.15748031496062992" top="0.19685039370078741" bottom="0.31496062992125984" header="0.31496062992125984" footer="0.31496062992125984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20A9F-3367-46E1-B3E9-047C6D1D0F01}">
  <dimension ref="A1:M27"/>
  <sheetViews>
    <sheetView zoomScale="93" zoomScaleNormal="93" workbookViewId="0">
      <selection activeCell="K17" sqref="K17"/>
    </sheetView>
  </sheetViews>
  <sheetFormatPr defaultRowHeight="14.25" x14ac:dyDescent="0.2"/>
  <cols>
    <col min="1" max="1" width="5" customWidth="1"/>
    <col min="2" max="2" width="31" style="15" customWidth="1"/>
    <col min="3" max="3" width="8.75" style="127" customWidth="1"/>
    <col min="4" max="4" width="10.875" style="149" customWidth="1"/>
    <col min="5" max="5" width="12.625" style="149" customWidth="1"/>
    <col min="6" max="6" width="13.875" style="133" customWidth="1"/>
    <col min="7" max="7" width="14" style="133" customWidth="1"/>
    <col min="8" max="8" width="20.875" style="133" customWidth="1"/>
    <col min="9" max="9" width="15.875" style="133" customWidth="1"/>
    <col min="10" max="10" width="20.625" style="133" customWidth="1"/>
    <col min="11" max="11" width="19" customWidth="1"/>
    <col min="12" max="12" width="15.375" style="89" bestFit="1" customWidth="1"/>
    <col min="13" max="13" width="16.125" style="89" customWidth="1"/>
  </cols>
  <sheetData>
    <row r="1" spans="1:13" s="68" customFormat="1" ht="24" customHeight="1" x14ac:dyDescent="0.25">
      <c r="A1" s="100"/>
      <c r="B1" s="326" t="s">
        <v>113</v>
      </c>
      <c r="C1" s="326"/>
      <c r="D1" s="326"/>
      <c r="E1" s="143"/>
      <c r="F1" s="151"/>
      <c r="G1" s="151"/>
      <c r="H1" s="131"/>
      <c r="I1" s="131"/>
      <c r="J1" s="131"/>
      <c r="K1" s="94"/>
      <c r="L1" s="88"/>
      <c r="M1" s="88"/>
    </row>
    <row r="2" spans="1:13" s="68" customFormat="1" ht="24" customHeight="1" x14ac:dyDescent="0.25">
      <c r="A2" s="100"/>
      <c r="B2" s="100" t="s">
        <v>25</v>
      </c>
      <c r="C2" s="132"/>
      <c r="D2" s="144"/>
      <c r="E2" s="144"/>
      <c r="F2" s="152"/>
      <c r="G2" s="152"/>
      <c r="H2" s="131"/>
      <c r="I2" s="131"/>
      <c r="J2" s="131"/>
      <c r="K2" s="94"/>
      <c r="L2" s="88"/>
      <c r="M2" s="88"/>
    </row>
    <row r="3" spans="1:13" ht="43.5" customHeight="1" x14ac:dyDescent="0.2">
      <c r="A3" s="327" t="s">
        <v>251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</row>
    <row r="4" spans="1:13" ht="32.25" customHeight="1" x14ac:dyDescent="0.2">
      <c r="A4" s="328" t="s">
        <v>252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5" spans="1:13" ht="32.25" customHeight="1" x14ac:dyDescent="0.2">
      <c r="A5" s="219"/>
      <c r="B5" s="219"/>
      <c r="C5" s="219"/>
      <c r="D5" s="219"/>
      <c r="E5" s="219"/>
      <c r="F5" s="219"/>
      <c r="G5" s="219"/>
      <c r="H5" s="219"/>
      <c r="I5" s="233" t="s">
        <v>204</v>
      </c>
      <c r="J5" s="219"/>
      <c r="K5" s="219"/>
    </row>
    <row r="6" spans="1:13" s="175" customFormat="1" ht="53.25" customHeight="1" x14ac:dyDescent="0.2">
      <c r="A6" s="102" t="s">
        <v>122</v>
      </c>
      <c r="B6" s="102" t="s">
        <v>123</v>
      </c>
      <c r="C6" s="102" t="s">
        <v>124</v>
      </c>
      <c r="D6" s="122" t="s">
        <v>125</v>
      </c>
      <c r="E6" s="329" t="s">
        <v>126</v>
      </c>
      <c r="F6" s="330"/>
      <c r="G6" s="331" t="s">
        <v>127</v>
      </c>
      <c r="H6" s="332"/>
      <c r="I6" s="331" t="s">
        <v>128</v>
      </c>
      <c r="J6" s="332"/>
      <c r="K6" s="333" t="s">
        <v>129</v>
      </c>
      <c r="L6" s="174"/>
      <c r="M6" s="174"/>
    </row>
    <row r="7" spans="1:13" ht="15.95" customHeight="1" x14ac:dyDescent="0.2">
      <c r="A7" s="103"/>
      <c r="B7" s="104"/>
      <c r="C7" s="136"/>
      <c r="D7" s="145"/>
      <c r="E7" s="145" t="s">
        <v>0</v>
      </c>
      <c r="F7" s="137" t="s">
        <v>1</v>
      </c>
      <c r="G7" s="137" t="s">
        <v>0</v>
      </c>
      <c r="H7" s="137" t="s">
        <v>1</v>
      </c>
      <c r="I7" s="137" t="s">
        <v>0</v>
      </c>
      <c r="J7" s="137" t="s">
        <v>1</v>
      </c>
      <c r="K7" s="334"/>
    </row>
    <row r="8" spans="1:13" ht="27.75" customHeight="1" x14ac:dyDescent="0.2">
      <c r="A8" s="392"/>
      <c r="B8" s="106" t="s">
        <v>193</v>
      </c>
      <c r="C8" s="139" t="s">
        <v>7</v>
      </c>
      <c r="D8" s="140">
        <v>13392</v>
      </c>
      <c r="E8" s="146">
        <v>20</v>
      </c>
      <c r="F8" s="108">
        <f>+E8*24500</f>
        <v>490000</v>
      </c>
      <c r="G8" s="108">
        <f t="shared" ref="G8:G11" si="0">+E8*D8</f>
        <v>267840</v>
      </c>
      <c r="H8" s="108">
        <f t="shared" ref="H8:H11" si="1">+F8*D8</f>
        <v>6562080000</v>
      </c>
      <c r="I8" s="108">
        <f t="shared" ref="I8:J11" si="2">G8*12</f>
        <v>3214080</v>
      </c>
      <c r="J8" s="108">
        <f t="shared" si="2"/>
        <v>78744960000</v>
      </c>
      <c r="K8" s="347" t="s">
        <v>253</v>
      </c>
    </row>
    <row r="9" spans="1:13" ht="33" customHeight="1" x14ac:dyDescent="0.2">
      <c r="A9" s="392"/>
      <c r="B9" s="106" t="s">
        <v>65</v>
      </c>
      <c r="C9" s="141" t="s">
        <v>7</v>
      </c>
      <c r="D9" s="140">
        <v>1120</v>
      </c>
      <c r="E9" s="146">
        <v>15</v>
      </c>
      <c r="F9" s="108">
        <f t="shared" ref="F9:F11" si="3">+E9*24500</f>
        <v>367500</v>
      </c>
      <c r="G9" s="108">
        <f t="shared" si="0"/>
        <v>16800</v>
      </c>
      <c r="H9" s="108">
        <f t="shared" si="1"/>
        <v>411600000</v>
      </c>
      <c r="I9" s="108">
        <f t="shared" si="2"/>
        <v>201600</v>
      </c>
      <c r="J9" s="108">
        <f t="shared" si="2"/>
        <v>4939200000</v>
      </c>
      <c r="K9" s="347"/>
    </row>
    <row r="10" spans="1:13" ht="21.75" customHeight="1" x14ac:dyDescent="0.2">
      <c r="A10" s="392"/>
      <c r="B10" s="110" t="s">
        <v>13</v>
      </c>
      <c r="C10" s="141" t="s">
        <v>14</v>
      </c>
      <c r="D10" s="140">
        <v>1</v>
      </c>
      <c r="E10" s="146">
        <v>500</v>
      </c>
      <c r="F10" s="108">
        <f t="shared" si="3"/>
        <v>12250000</v>
      </c>
      <c r="G10" s="108">
        <f t="shared" si="0"/>
        <v>500</v>
      </c>
      <c r="H10" s="108">
        <f t="shared" si="1"/>
        <v>12250000</v>
      </c>
      <c r="I10" s="108">
        <f t="shared" si="2"/>
        <v>6000</v>
      </c>
      <c r="J10" s="108">
        <f t="shared" si="2"/>
        <v>147000000</v>
      </c>
      <c r="K10" s="347"/>
    </row>
    <row r="11" spans="1:13" ht="33" customHeight="1" x14ac:dyDescent="0.2">
      <c r="A11" s="392"/>
      <c r="B11" s="110" t="s">
        <v>194</v>
      </c>
      <c r="C11" s="141" t="s">
        <v>7</v>
      </c>
      <c r="D11" s="140">
        <v>1</v>
      </c>
      <c r="E11" s="146">
        <v>4500</v>
      </c>
      <c r="F11" s="108">
        <f t="shared" si="3"/>
        <v>110250000</v>
      </c>
      <c r="G11" s="108">
        <f t="shared" si="0"/>
        <v>4500</v>
      </c>
      <c r="H11" s="108">
        <f t="shared" si="1"/>
        <v>110250000</v>
      </c>
      <c r="I11" s="108">
        <f t="shared" si="2"/>
        <v>54000</v>
      </c>
      <c r="J11" s="108">
        <f t="shared" si="2"/>
        <v>1323000000</v>
      </c>
      <c r="K11" s="348"/>
    </row>
    <row r="12" spans="1:13" ht="15.75" x14ac:dyDescent="0.25">
      <c r="A12" s="94"/>
      <c r="B12" s="134" t="s">
        <v>234</v>
      </c>
      <c r="C12" s="130"/>
      <c r="D12" s="148"/>
      <c r="E12" s="148"/>
      <c r="F12" s="131"/>
      <c r="G12" s="131"/>
      <c r="H12" s="131"/>
      <c r="I12" s="131"/>
      <c r="J12" s="131"/>
      <c r="K12" s="94"/>
    </row>
    <row r="13" spans="1:13" ht="15.75" x14ac:dyDescent="0.25">
      <c r="A13" s="94"/>
      <c r="B13" s="135" t="s">
        <v>235</v>
      </c>
      <c r="C13" s="130"/>
      <c r="D13" s="148"/>
      <c r="E13" s="148"/>
      <c r="F13" s="131"/>
      <c r="G13" s="131"/>
      <c r="H13" s="131"/>
      <c r="I13" s="131"/>
      <c r="J13" s="131"/>
      <c r="K13" s="94"/>
    </row>
    <row r="14" spans="1:13" s="24" customFormat="1" ht="15.75" x14ac:dyDescent="0.25">
      <c r="A14" s="94"/>
      <c r="B14" s="95" t="s">
        <v>18</v>
      </c>
      <c r="C14" s="130"/>
      <c r="D14" s="148"/>
      <c r="E14" s="148"/>
      <c r="F14" s="131"/>
      <c r="G14" s="131"/>
      <c r="H14" s="131"/>
      <c r="I14" s="131"/>
      <c r="J14" s="131"/>
      <c r="K14" s="94"/>
      <c r="L14" s="90"/>
      <c r="M14" s="90"/>
    </row>
    <row r="15" spans="1:13" s="24" customFormat="1" ht="15.75" x14ac:dyDescent="0.25">
      <c r="A15" s="94"/>
      <c r="B15" s="96" t="s">
        <v>104</v>
      </c>
      <c r="C15" s="130"/>
      <c r="D15" s="148"/>
      <c r="E15" s="148"/>
      <c r="F15" s="131"/>
      <c r="G15" s="131"/>
      <c r="H15" s="131"/>
      <c r="I15" s="131"/>
      <c r="J15" s="131"/>
      <c r="K15" s="94"/>
      <c r="L15" s="90"/>
      <c r="M15" s="90"/>
    </row>
    <row r="16" spans="1:13" s="24" customFormat="1" ht="15.75" customHeight="1" x14ac:dyDescent="0.25">
      <c r="A16" s="94"/>
      <c r="B16" s="97" t="s">
        <v>117</v>
      </c>
      <c r="C16" s="130"/>
      <c r="D16" s="148"/>
      <c r="E16" s="148"/>
      <c r="F16" s="131"/>
      <c r="G16" s="131"/>
      <c r="H16" s="131"/>
      <c r="I16" s="131"/>
      <c r="J16" s="131"/>
      <c r="K16" s="94"/>
      <c r="L16" s="90"/>
      <c r="M16" s="90"/>
    </row>
    <row r="17" spans="1:13" s="24" customFormat="1" ht="15.75" customHeight="1" x14ac:dyDescent="0.25">
      <c r="A17" s="94"/>
      <c r="B17" s="98" t="s">
        <v>105</v>
      </c>
      <c r="C17" s="130"/>
      <c r="D17" s="148"/>
      <c r="E17" s="148"/>
      <c r="F17" s="131"/>
      <c r="G17" s="131"/>
      <c r="H17" s="131"/>
      <c r="I17" s="131"/>
      <c r="J17" s="131"/>
      <c r="K17" s="94"/>
      <c r="L17" s="90"/>
      <c r="M17" s="90"/>
    </row>
    <row r="18" spans="1:13" s="24" customFormat="1" ht="18.75" customHeight="1" x14ac:dyDescent="0.25">
      <c r="A18" s="94"/>
      <c r="B18" s="324" t="s">
        <v>118</v>
      </c>
      <c r="C18" s="325"/>
      <c r="D18" s="325"/>
      <c r="E18" s="325"/>
      <c r="F18" s="325"/>
      <c r="G18" s="325"/>
      <c r="H18" s="131"/>
      <c r="I18" s="131"/>
      <c r="J18" s="131"/>
      <c r="K18" s="94"/>
      <c r="L18" s="90"/>
      <c r="M18" s="90"/>
    </row>
    <row r="19" spans="1:13" s="24" customFormat="1" ht="15.75" x14ac:dyDescent="0.25">
      <c r="A19" s="94"/>
      <c r="B19" s="324" t="s">
        <v>119</v>
      </c>
      <c r="C19" s="325"/>
      <c r="D19" s="325"/>
      <c r="E19" s="325"/>
      <c r="F19" s="325"/>
      <c r="G19" s="325"/>
      <c r="H19" s="131"/>
      <c r="I19" s="131"/>
      <c r="J19" s="131"/>
      <c r="K19" s="94"/>
      <c r="L19" s="90"/>
      <c r="M19" s="90"/>
    </row>
    <row r="20" spans="1:13" s="24" customFormat="1" ht="23.25" customHeight="1" x14ac:dyDescent="0.25">
      <c r="A20" s="94"/>
      <c r="B20" s="324" t="s">
        <v>120</v>
      </c>
      <c r="C20" s="325"/>
      <c r="D20" s="325"/>
      <c r="E20" s="325"/>
      <c r="F20" s="325"/>
      <c r="G20" s="325"/>
      <c r="H20" s="325"/>
      <c r="I20" s="325"/>
      <c r="J20" s="131"/>
      <c r="K20" s="94"/>
      <c r="L20" s="90"/>
      <c r="M20" s="90"/>
    </row>
    <row r="21" spans="1:13" s="24" customFormat="1" ht="21.75" customHeight="1" x14ac:dyDescent="0.25">
      <c r="A21" s="94"/>
      <c r="B21" s="99" t="s">
        <v>121</v>
      </c>
      <c r="C21" s="129"/>
      <c r="D21" s="144"/>
      <c r="E21" s="144"/>
      <c r="F21" s="152"/>
      <c r="G21" s="152"/>
      <c r="H21" s="131"/>
      <c r="I21" s="131"/>
      <c r="J21" s="131"/>
      <c r="K21" s="94"/>
      <c r="L21" s="90"/>
      <c r="M21" s="90"/>
    </row>
    <row r="22" spans="1:13" s="24" customFormat="1" ht="15.75" x14ac:dyDescent="0.25">
      <c r="A22" s="94"/>
      <c r="B22" s="100" t="s">
        <v>20</v>
      </c>
      <c r="C22" s="132"/>
      <c r="D22" s="144"/>
      <c r="E22" s="144"/>
      <c r="F22" s="152"/>
      <c r="G22" s="152"/>
      <c r="H22" s="131"/>
      <c r="I22" s="131"/>
      <c r="J22" s="131"/>
      <c r="K22" s="94"/>
      <c r="L22" s="90"/>
      <c r="M22" s="90"/>
    </row>
    <row r="23" spans="1:13" s="24" customFormat="1" ht="15.75" x14ac:dyDescent="0.25">
      <c r="A23" s="94"/>
      <c r="B23" s="101" t="s">
        <v>21</v>
      </c>
      <c r="C23" s="132"/>
      <c r="D23" s="144"/>
      <c r="E23" s="144"/>
      <c r="F23" s="152"/>
      <c r="G23" s="152"/>
      <c r="H23" s="131"/>
      <c r="I23" s="131"/>
      <c r="J23" s="131"/>
      <c r="K23" s="94"/>
      <c r="L23" s="90"/>
      <c r="M23" s="90"/>
    </row>
    <row r="24" spans="1:13" ht="15.75" x14ac:dyDescent="0.25">
      <c r="A24" s="94"/>
      <c r="B24" s="100" t="s">
        <v>22</v>
      </c>
      <c r="C24" s="132"/>
      <c r="D24" s="144"/>
      <c r="E24" s="144"/>
      <c r="F24" s="152"/>
      <c r="G24" s="152"/>
      <c r="H24" s="131"/>
      <c r="I24" s="131"/>
      <c r="J24" s="131"/>
      <c r="K24" s="94"/>
    </row>
    <row r="25" spans="1:13" ht="15.75" x14ac:dyDescent="0.25">
      <c r="A25" s="94"/>
      <c r="B25" s="101" t="s">
        <v>23</v>
      </c>
      <c r="C25" s="132"/>
      <c r="D25" s="144"/>
      <c r="E25" s="144"/>
      <c r="F25" s="152"/>
      <c r="G25" s="152"/>
      <c r="H25" s="131"/>
      <c r="I25" s="131"/>
      <c r="J25" s="131"/>
      <c r="K25" s="94"/>
    </row>
    <row r="26" spans="1:13" ht="15" x14ac:dyDescent="0.2">
      <c r="B26" s="91" t="s">
        <v>163</v>
      </c>
      <c r="C26" s="92"/>
    </row>
    <row r="27" spans="1:13" ht="15" x14ac:dyDescent="0.2">
      <c r="B27" s="91" t="s">
        <v>164</v>
      </c>
      <c r="C27" s="128"/>
      <c r="D27" s="150"/>
    </row>
  </sheetData>
  <mergeCells count="12">
    <mergeCell ref="B18:G18"/>
    <mergeCell ref="B19:G19"/>
    <mergeCell ref="B20:I20"/>
    <mergeCell ref="A8:A11"/>
    <mergeCell ref="K8:K11"/>
    <mergeCell ref="B1:D1"/>
    <mergeCell ref="A3:K3"/>
    <mergeCell ref="A4:K4"/>
    <mergeCell ref="E6:F6"/>
    <mergeCell ref="G6:H6"/>
    <mergeCell ref="I6:J6"/>
    <mergeCell ref="K6:K7"/>
  </mergeCells>
  <pageMargins left="0.23622047244094491" right="0.15748031496062992" top="0.19685039370078741" bottom="0.31496062992125984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G21"/>
  <sheetViews>
    <sheetView topLeftCell="A4" workbookViewId="0">
      <selection activeCell="L48" sqref="L48:L50"/>
    </sheetView>
  </sheetViews>
  <sheetFormatPr defaultRowHeight="14.25" x14ac:dyDescent="0.2"/>
  <cols>
    <col min="1" max="1" width="5.75" customWidth="1"/>
    <col min="2" max="2" width="36.25" customWidth="1"/>
    <col min="4" max="4" width="19" customWidth="1"/>
    <col min="5" max="5" width="16.625" customWidth="1"/>
    <col min="6" max="6" width="17" customWidth="1"/>
    <col min="7" max="7" width="11.75" customWidth="1"/>
    <col min="9" max="9" width="11.625" bestFit="1" customWidth="1"/>
  </cols>
  <sheetData>
    <row r="1" spans="1:7" x14ac:dyDescent="0.2">
      <c r="A1" s="1"/>
      <c r="B1" s="346" t="s">
        <v>24</v>
      </c>
      <c r="C1" s="346"/>
      <c r="D1" s="37"/>
      <c r="E1" s="1"/>
    </row>
    <row r="2" spans="1:7" x14ac:dyDescent="0.2">
      <c r="A2" s="1"/>
      <c r="B2" s="1" t="s">
        <v>25</v>
      </c>
      <c r="C2" s="1"/>
      <c r="D2" s="1"/>
      <c r="E2" s="1"/>
    </row>
    <row r="3" spans="1:7" x14ac:dyDescent="0.2">
      <c r="A3" s="1"/>
      <c r="B3" s="1" t="s">
        <v>26</v>
      </c>
      <c r="C3" s="1"/>
      <c r="D3" s="1"/>
      <c r="E3" s="1"/>
    </row>
    <row r="4" spans="1:7" x14ac:dyDescent="0.2">
      <c r="A4" s="1"/>
      <c r="B4" s="1"/>
      <c r="C4" s="1"/>
      <c r="D4" s="1"/>
      <c r="E4" s="1"/>
    </row>
    <row r="5" spans="1:7" ht="15" x14ac:dyDescent="0.25">
      <c r="A5" s="38"/>
      <c r="B5" s="401"/>
      <c r="C5" s="401"/>
      <c r="D5" s="39"/>
    </row>
    <row r="6" spans="1:7" ht="22.5" x14ac:dyDescent="0.2">
      <c r="A6" s="402" t="s">
        <v>45</v>
      </c>
      <c r="B6" s="402"/>
      <c r="C6" s="402"/>
      <c r="D6" s="402"/>
      <c r="E6" s="402"/>
      <c r="F6" s="402"/>
      <c r="G6" s="402"/>
    </row>
    <row r="7" spans="1:7" ht="15" x14ac:dyDescent="0.25">
      <c r="A7" s="403"/>
      <c r="B7" s="403"/>
      <c r="C7" s="403"/>
      <c r="D7" s="403"/>
      <c r="E7" s="403"/>
    </row>
    <row r="8" spans="1:7" x14ac:dyDescent="0.2">
      <c r="A8" s="40"/>
      <c r="B8" s="1" t="s">
        <v>46</v>
      </c>
      <c r="C8" s="1"/>
      <c r="D8" s="1"/>
      <c r="E8" s="1"/>
    </row>
    <row r="9" spans="1:7" x14ac:dyDescent="0.2">
      <c r="A9" s="41"/>
      <c r="B9" s="1" t="s">
        <v>47</v>
      </c>
      <c r="C9" s="1"/>
      <c r="D9" s="1"/>
      <c r="E9" s="1"/>
    </row>
    <row r="10" spans="1:7" x14ac:dyDescent="0.2">
      <c r="A10" s="1"/>
      <c r="B10" s="1"/>
      <c r="C10" s="1"/>
      <c r="D10" s="1"/>
      <c r="E10" s="1"/>
    </row>
    <row r="11" spans="1:7" ht="30" customHeight="1" x14ac:dyDescent="0.2">
      <c r="A11" s="2" t="s">
        <v>30</v>
      </c>
      <c r="B11" s="2" t="s">
        <v>31</v>
      </c>
      <c r="C11" s="2" t="s">
        <v>4</v>
      </c>
      <c r="D11" s="2" t="s">
        <v>48</v>
      </c>
      <c r="E11" s="42" t="s">
        <v>34</v>
      </c>
      <c r="F11" s="44" t="s">
        <v>35</v>
      </c>
      <c r="G11" s="44" t="s">
        <v>36</v>
      </c>
    </row>
    <row r="12" spans="1:7" ht="30" customHeight="1" x14ac:dyDescent="0.2">
      <c r="A12" s="54">
        <v>1</v>
      </c>
      <c r="B12" s="55" t="s">
        <v>49</v>
      </c>
      <c r="C12" s="56">
        <v>23272</v>
      </c>
      <c r="D12" s="57">
        <v>10000000</v>
      </c>
      <c r="E12" s="58">
        <f>+D12*10%</f>
        <v>1000000</v>
      </c>
      <c r="F12" s="59">
        <f>+E12+D12</f>
        <v>11000000</v>
      </c>
      <c r="G12" s="60"/>
    </row>
    <row r="13" spans="1:7" ht="30" customHeight="1" x14ac:dyDescent="0.2">
      <c r="A13" s="61"/>
      <c r="B13" s="62" t="s">
        <v>50</v>
      </c>
      <c r="C13" s="61"/>
      <c r="D13" s="61"/>
      <c r="E13" s="61"/>
      <c r="F13" s="61"/>
      <c r="G13" s="61"/>
    </row>
    <row r="14" spans="1:7" ht="30" customHeight="1" x14ac:dyDescent="0.2">
      <c r="A14" s="61"/>
      <c r="B14" s="62" t="s">
        <v>51</v>
      </c>
      <c r="C14" s="61"/>
      <c r="D14" s="61"/>
      <c r="E14" s="61"/>
      <c r="F14" s="61"/>
      <c r="G14" s="61"/>
    </row>
    <row r="15" spans="1:7" ht="30" customHeight="1" x14ac:dyDescent="0.2">
      <c r="A15" s="61"/>
      <c r="B15" s="62" t="s">
        <v>52</v>
      </c>
      <c r="C15" s="61"/>
      <c r="D15" s="61"/>
      <c r="E15" s="61"/>
      <c r="F15" s="61"/>
      <c r="G15" s="61"/>
    </row>
    <row r="16" spans="1:7" ht="30" customHeight="1" x14ac:dyDescent="0.2">
      <c r="A16" s="63"/>
      <c r="B16" s="64" t="s">
        <v>53</v>
      </c>
      <c r="C16" s="63"/>
      <c r="D16" s="63"/>
      <c r="E16" s="63"/>
      <c r="F16" s="63"/>
      <c r="G16" s="63"/>
    </row>
    <row r="17" spans="1:7" ht="30" customHeight="1" x14ac:dyDescent="0.2">
      <c r="A17" s="54">
        <v>2</v>
      </c>
      <c r="B17" s="55" t="s">
        <v>54</v>
      </c>
      <c r="C17" s="56">
        <v>23272</v>
      </c>
      <c r="D17" s="57"/>
      <c r="E17" s="58"/>
      <c r="F17" s="59"/>
      <c r="G17" s="60"/>
    </row>
    <row r="18" spans="1:7" ht="30" customHeight="1" x14ac:dyDescent="0.2">
      <c r="A18" s="61"/>
      <c r="B18" s="62" t="s">
        <v>55</v>
      </c>
      <c r="C18" s="61"/>
      <c r="D18" s="61" t="s">
        <v>56</v>
      </c>
      <c r="E18" s="61"/>
      <c r="F18" s="61"/>
      <c r="G18" s="404" t="s">
        <v>57</v>
      </c>
    </row>
    <row r="19" spans="1:7" ht="30" customHeight="1" x14ac:dyDescent="0.2">
      <c r="A19" s="61"/>
      <c r="B19" s="62" t="s">
        <v>58</v>
      </c>
      <c r="C19" s="61"/>
      <c r="D19" s="61" t="s">
        <v>59</v>
      </c>
      <c r="E19" s="61"/>
      <c r="F19" s="61"/>
      <c r="G19" s="405"/>
    </row>
    <row r="20" spans="1:7" ht="30" customHeight="1" x14ac:dyDescent="0.2">
      <c r="A20" s="61"/>
      <c r="B20" s="62" t="s">
        <v>60</v>
      </c>
      <c r="C20" s="61"/>
      <c r="D20" s="61" t="s">
        <v>61</v>
      </c>
      <c r="E20" s="61"/>
      <c r="F20" s="61"/>
      <c r="G20" s="405"/>
    </row>
    <row r="21" spans="1:7" ht="30" customHeight="1" x14ac:dyDescent="0.2">
      <c r="A21" s="61"/>
      <c r="B21" s="62" t="s">
        <v>62</v>
      </c>
      <c r="C21" s="61"/>
      <c r="D21" s="61" t="s">
        <v>63</v>
      </c>
      <c r="E21" s="61"/>
      <c r="F21" s="61"/>
      <c r="G21" s="406"/>
    </row>
  </sheetData>
  <mergeCells count="5">
    <mergeCell ref="B1:C1"/>
    <mergeCell ref="B5:C5"/>
    <mergeCell ref="A6:G6"/>
    <mergeCell ref="A7:E7"/>
    <mergeCell ref="G18:G21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M21"/>
  <sheetViews>
    <sheetView topLeftCell="A7" workbookViewId="0">
      <selection activeCell="L48" sqref="L48:L50"/>
    </sheetView>
  </sheetViews>
  <sheetFormatPr defaultRowHeight="14.25" x14ac:dyDescent="0.2"/>
  <cols>
    <col min="1" max="1" width="5.75" customWidth="1"/>
    <col min="2" max="2" width="19.75" customWidth="1"/>
    <col min="4" max="4" width="14.125" bestFit="1" customWidth="1"/>
    <col min="5" max="5" width="17.75" customWidth="1"/>
    <col min="6" max="6" width="15.75" bestFit="1" customWidth="1"/>
    <col min="7" max="7" width="19.375" customWidth="1"/>
    <col min="8" max="8" width="18.625" customWidth="1"/>
    <col min="13" max="13" width="16.875" bestFit="1" customWidth="1"/>
  </cols>
  <sheetData>
    <row r="1" spans="1:8" x14ac:dyDescent="0.2">
      <c r="A1" s="1"/>
      <c r="B1" s="346" t="s">
        <v>24</v>
      </c>
      <c r="C1" s="346"/>
      <c r="D1" s="346"/>
      <c r="E1" s="37"/>
      <c r="F1" s="1"/>
    </row>
    <row r="2" spans="1:8" x14ac:dyDescent="0.2">
      <c r="A2" s="1"/>
      <c r="B2" s="1" t="s">
        <v>25</v>
      </c>
      <c r="C2" s="1"/>
      <c r="D2" s="1"/>
      <c r="E2" s="1"/>
      <c r="F2" s="1"/>
    </row>
    <row r="3" spans="1:8" x14ac:dyDescent="0.2">
      <c r="A3" s="1"/>
      <c r="B3" s="1" t="s">
        <v>26</v>
      </c>
      <c r="C3" s="1"/>
      <c r="D3" s="1"/>
      <c r="E3" s="1"/>
      <c r="F3" s="1"/>
    </row>
    <row r="4" spans="1:8" x14ac:dyDescent="0.2">
      <c r="A4" s="1"/>
      <c r="B4" s="1"/>
      <c r="C4" s="1"/>
      <c r="D4" s="1"/>
      <c r="E4" s="1"/>
      <c r="F4" s="1"/>
    </row>
    <row r="5" spans="1:8" ht="15" x14ac:dyDescent="0.25">
      <c r="A5" s="38"/>
      <c r="B5" s="401"/>
      <c r="C5" s="401"/>
      <c r="D5" s="401"/>
      <c r="E5" s="39"/>
    </row>
    <row r="6" spans="1:8" ht="22.5" x14ac:dyDescent="0.2">
      <c r="A6" s="402" t="s">
        <v>27</v>
      </c>
      <c r="B6" s="402"/>
      <c r="C6" s="402"/>
      <c r="D6" s="402"/>
      <c r="E6" s="402"/>
      <c r="F6" s="402"/>
      <c r="G6" s="402"/>
      <c r="H6" s="402"/>
    </row>
    <row r="7" spans="1:8" ht="15" x14ac:dyDescent="0.25">
      <c r="A7" s="403"/>
      <c r="B7" s="403"/>
      <c r="C7" s="403"/>
      <c r="D7" s="403"/>
      <c r="E7" s="403"/>
      <c r="F7" s="403"/>
    </row>
    <row r="8" spans="1:8" x14ac:dyDescent="0.2">
      <c r="A8" s="40"/>
      <c r="B8" s="1" t="s">
        <v>28</v>
      </c>
      <c r="C8" s="1"/>
      <c r="D8" s="1"/>
      <c r="E8" s="1"/>
      <c r="F8" s="1"/>
    </row>
    <row r="9" spans="1:8" x14ac:dyDescent="0.2">
      <c r="A9" s="41"/>
      <c r="B9" s="1" t="s">
        <v>29</v>
      </c>
      <c r="C9" s="1"/>
      <c r="D9" s="1"/>
      <c r="E9" s="1"/>
      <c r="F9" s="1"/>
    </row>
    <row r="10" spans="1:8" x14ac:dyDescent="0.2">
      <c r="A10" s="1"/>
      <c r="B10" s="1"/>
      <c r="C10" s="1"/>
      <c r="D10" s="1"/>
      <c r="E10" s="1"/>
      <c r="F10" s="1"/>
    </row>
    <row r="11" spans="1:8" ht="28.5" x14ac:dyDescent="0.2">
      <c r="A11" s="2" t="s">
        <v>30</v>
      </c>
      <c r="B11" s="2" t="s">
        <v>31</v>
      </c>
      <c r="C11" s="2" t="s">
        <v>4</v>
      </c>
      <c r="D11" s="2" t="s">
        <v>32</v>
      </c>
      <c r="E11" s="2" t="s">
        <v>33</v>
      </c>
      <c r="F11" s="42" t="s">
        <v>34</v>
      </c>
      <c r="G11" s="43" t="s">
        <v>35</v>
      </c>
      <c r="H11" s="44" t="s">
        <v>36</v>
      </c>
    </row>
    <row r="12" spans="1:8" ht="15.75" x14ac:dyDescent="0.2">
      <c r="A12" s="45">
        <v>1</v>
      </c>
      <c r="B12" s="32" t="s">
        <v>37</v>
      </c>
      <c r="C12" s="33">
        <v>15000</v>
      </c>
      <c r="D12" s="31">
        <v>85</v>
      </c>
      <c r="E12" s="20">
        <f>+D12*C12</f>
        <v>1275000</v>
      </c>
      <c r="F12" s="46">
        <f>+E12*10%</f>
        <v>127500</v>
      </c>
      <c r="G12" s="47">
        <f>+F12+E12</f>
        <v>1402500</v>
      </c>
      <c r="H12" s="30"/>
    </row>
    <row r="13" spans="1:8" ht="85.5" x14ac:dyDescent="0.2">
      <c r="A13" s="45">
        <v>2</v>
      </c>
      <c r="B13" s="3" t="s">
        <v>38</v>
      </c>
      <c r="C13" s="48">
        <v>6608.28</v>
      </c>
      <c r="D13" s="31">
        <v>160</v>
      </c>
      <c r="E13" s="20">
        <f t="shared" ref="E13" si="0">+D13*C13</f>
        <v>1057324.8</v>
      </c>
      <c r="F13" s="46">
        <f t="shared" ref="F13:F18" si="1">+E13*10%</f>
        <v>105732.48000000001</v>
      </c>
      <c r="G13" s="47">
        <f t="shared" ref="G13:G18" si="2">+F13+E13</f>
        <v>1163057.28</v>
      </c>
      <c r="H13" s="49"/>
    </row>
    <row r="14" spans="1:8" ht="15.75" x14ac:dyDescent="0.2">
      <c r="A14" s="45">
        <v>3</v>
      </c>
      <c r="B14" s="14" t="s">
        <v>39</v>
      </c>
      <c r="C14" s="5"/>
      <c r="D14" s="7">
        <v>100000</v>
      </c>
      <c r="E14" s="8">
        <v>100000</v>
      </c>
      <c r="F14" s="46">
        <f t="shared" si="1"/>
        <v>10000</v>
      </c>
      <c r="G14" s="47">
        <f t="shared" si="2"/>
        <v>110000</v>
      </c>
      <c r="H14" s="49"/>
    </row>
    <row r="15" spans="1:8" ht="30" customHeight="1" x14ac:dyDescent="0.2">
      <c r="A15" s="45">
        <v>4</v>
      </c>
      <c r="B15" s="14" t="s">
        <v>40</v>
      </c>
      <c r="C15" s="5">
        <v>8805.36</v>
      </c>
      <c r="D15" s="7">
        <v>50</v>
      </c>
      <c r="E15" s="8">
        <f>+D15*C15</f>
        <v>440268</v>
      </c>
      <c r="F15" s="46">
        <f t="shared" si="1"/>
        <v>44026.8</v>
      </c>
      <c r="G15" s="47">
        <f t="shared" si="2"/>
        <v>484294.8</v>
      </c>
      <c r="H15" s="49"/>
    </row>
    <row r="16" spans="1:8" ht="28.5" x14ac:dyDescent="0.2">
      <c r="A16" s="45">
        <v>5</v>
      </c>
      <c r="B16" s="14" t="s">
        <v>41</v>
      </c>
      <c r="C16" s="5"/>
      <c r="D16" s="7">
        <v>15000</v>
      </c>
      <c r="E16" s="8">
        <f>+D16</f>
        <v>15000</v>
      </c>
      <c r="F16" s="46">
        <f t="shared" si="1"/>
        <v>1500</v>
      </c>
      <c r="G16" s="47">
        <f t="shared" si="2"/>
        <v>16500</v>
      </c>
      <c r="H16" s="49"/>
    </row>
    <row r="17" spans="1:13" ht="15.75" x14ac:dyDescent="0.2">
      <c r="A17" s="45">
        <v>6</v>
      </c>
      <c r="B17" s="14" t="s">
        <v>42</v>
      </c>
      <c r="C17" s="5">
        <v>495</v>
      </c>
      <c r="D17" s="7">
        <v>64</v>
      </c>
      <c r="E17" s="7">
        <f>+C17*D17</f>
        <v>31680</v>
      </c>
      <c r="F17" s="46">
        <f t="shared" si="1"/>
        <v>3168</v>
      </c>
      <c r="G17" s="47">
        <f t="shared" si="2"/>
        <v>34848</v>
      </c>
      <c r="H17" s="49"/>
    </row>
    <row r="18" spans="1:13" ht="15.75" x14ac:dyDescent="0.2">
      <c r="A18" s="45">
        <v>7</v>
      </c>
      <c r="B18" s="14" t="s">
        <v>43</v>
      </c>
      <c r="C18" s="5">
        <v>750</v>
      </c>
      <c r="D18" s="7">
        <v>85</v>
      </c>
      <c r="E18" s="7">
        <f>+C18*D18</f>
        <v>63750</v>
      </c>
      <c r="F18" s="46">
        <f t="shared" si="1"/>
        <v>6375</v>
      </c>
      <c r="G18" s="47">
        <f t="shared" si="2"/>
        <v>70125</v>
      </c>
      <c r="H18" s="49"/>
    </row>
    <row r="19" spans="1:13" x14ac:dyDescent="0.2">
      <c r="A19" s="45"/>
      <c r="B19" s="14"/>
      <c r="C19" s="5"/>
      <c r="D19" s="7"/>
      <c r="E19" s="7"/>
      <c r="F19" s="50"/>
      <c r="G19" s="51"/>
      <c r="H19" s="49"/>
    </row>
    <row r="20" spans="1:13" x14ac:dyDescent="0.2">
      <c r="A20" s="2"/>
      <c r="B20" s="407" t="s">
        <v>44</v>
      </c>
      <c r="C20" s="408"/>
      <c r="D20" s="408"/>
      <c r="E20" s="52">
        <f>SUM(E12:E19)</f>
        <v>2983022.8</v>
      </c>
      <c r="F20" s="52">
        <f t="shared" ref="F20:G20" si="3">SUM(F12:F19)</f>
        <v>298302.28000000003</v>
      </c>
      <c r="G20" s="52">
        <f t="shared" si="3"/>
        <v>3281325.08</v>
      </c>
      <c r="H20" s="18"/>
    </row>
    <row r="21" spans="1:13" x14ac:dyDescent="0.2">
      <c r="M21" s="53"/>
    </row>
  </sheetData>
  <mergeCells count="5">
    <mergeCell ref="B1:D1"/>
    <mergeCell ref="B5:D5"/>
    <mergeCell ref="A6:H6"/>
    <mergeCell ref="A7:F7"/>
    <mergeCell ref="B20:D20"/>
  </mergeCell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I57"/>
  <sheetViews>
    <sheetView workbookViewId="0">
      <selection activeCell="B1" sqref="B1:I1"/>
    </sheetView>
  </sheetViews>
  <sheetFormatPr defaultRowHeight="14.25" x14ac:dyDescent="0.2"/>
  <cols>
    <col min="1" max="1" width="5" customWidth="1"/>
    <col min="2" max="2" width="21" style="15" customWidth="1"/>
    <col min="3" max="3" width="8.75" customWidth="1"/>
    <col min="4" max="4" width="13.125" customWidth="1"/>
    <col min="5" max="5" width="10" customWidth="1"/>
    <col min="6" max="6" width="12.75" customWidth="1"/>
    <col min="7" max="7" width="13.125" customWidth="1"/>
    <col min="8" max="8" width="18" customWidth="1"/>
    <col min="9" max="9" width="16.875" bestFit="1" customWidth="1"/>
  </cols>
  <sheetData>
    <row r="1" spans="1:9" s="68" customFormat="1" ht="24" customHeight="1" x14ac:dyDescent="0.25">
      <c r="A1" s="65"/>
      <c r="B1" s="345" t="s">
        <v>103</v>
      </c>
      <c r="C1" s="345"/>
      <c r="D1" s="345"/>
      <c r="E1" s="345"/>
      <c r="F1" s="345"/>
      <c r="G1" s="345"/>
      <c r="H1" s="345"/>
      <c r="I1" s="345"/>
    </row>
    <row r="2" spans="1:9" s="68" customFormat="1" ht="24" customHeight="1" x14ac:dyDescent="0.25">
      <c r="A2" s="65"/>
      <c r="B2" s="65" t="s">
        <v>25</v>
      </c>
      <c r="C2" s="65"/>
      <c r="D2" s="65"/>
      <c r="E2" s="65"/>
      <c r="F2" s="65"/>
      <c r="G2" s="65"/>
      <c r="H2" s="67"/>
    </row>
    <row r="3" spans="1:9" x14ac:dyDescent="0.2">
      <c r="A3" s="1"/>
      <c r="B3" s="1"/>
      <c r="C3" s="1"/>
      <c r="D3" s="1"/>
      <c r="E3" s="1"/>
      <c r="F3" s="1"/>
      <c r="G3" s="1"/>
    </row>
    <row r="4" spans="1:9" x14ac:dyDescent="0.2">
      <c r="A4" s="1"/>
      <c r="B4" s="16"/>
      <c r="C4" s="1"/>
      <c r="D4" s="1"/>
      <c r="E4" s="1"/>
      <c r="F4" s="1"/>
      <c r="G4" s="1"/>
      <c r="H4" s="1"/>
    </row>
    <row r="5" spans="1:9" ht="22.5" x14ac:dyDescent="0.2">
      <c r="A5" s="402" t="s">
        <v>102</v>
      </c>
      <c r="B5" s="402"/>
      <c r="C5" s="402"/>
      <c r="D5" s="402"/>
      <c r="E5" s="402"/>
      <c r="F5" s="402"/>
      <c r="G5" s="402"/>
      <c r="H5" s="402"/>
      <c r="I5" s="402"/>
    </row>
    <row r="6" spans="1:9" x14ac:dyDescent="0.2">
      <c r="A6" s="40"/>
      <c r="B6" s="1" t="s">
        <v>67</v>
      </c>
      <c r="C6" s="1"/>
      <c r="D6" s="1"/>
      <c r="E6" s="1"/>
      <c r="F6" s="1"/>
      <c r="G6" s="1"/>
    </row>
    <row r="7" spans="1:9" x14ac:dyDescent="0.2">
      <c r="A7" s="41"/>
      <c r="B7" s="1" t="s">
        <v>68</v>
      </c>
      <c r="C7" s="1"/>
      <c r="D7" s="1"/>
      <c r="E7" s="1"/>
      <c r="F7" s="1"/>
      <c r="G7" s="1"/>
    </row>
    <row r="8" spans="1:9" ht="7.5" customHeight="1" x14ac:dyDescent="0.2">
      <c r="A8" s="1"/>
      <c r="B8" s="12"/>
      <c r="C8" s="1"/>
      <c r="D8" s="1"/>
      <c r="E8" s="1"/>
      <c r="F8" s="1"/>
      <c r="G8" s="1"/>
      <c r="H8" s="1"/>
    </row>
    <row r="9" spans="1:9" ht="7.5" customHeight="1" x14ac:dyDescent="0.2">
      <c r="A9" s="1"/>
      <c r="B9" s="12"/>
      <c r="C9" s="1"/>
      <c r="D9" s="1"/>
      <c r="E9" s="1"/>
      <c r="F9" s="1"/>
      <c r="G9" s="1"/>
      <c r="H9" s="1"/>
    </row>
    <row r="10" spans="1:9" ht="40.5" customHeight="1" x14ac:dyDescent="0.2">
      <c r="A10" s="2" t="s">
        <v>3</v>
      </c>
      <c r="B10" s="2" t="s">
        <v>10</v>
      </c>
      <c r="C10" s="2" t="s">
        <v>6</v>
      </c>
      <c r="D10" s="2" t="s">
        <v>4</v>
      </c>
      <c r="E10" s="422" t="s">
        <v>5</v>
      </c>
      <c r="F10" s="423"/>
      <c r="G10" s="422" t="s">
        <v>69</v>
      </c>
      <c r="H10" s="423"/>
      <c r="I10" s="424" t="s">
        <v>11</v>
      </c>
    </row>
    <row r="11" spans="1:9" ht="15.95" customHeight="1" x14ac:dyDescent="0.2">
      <c r="A11" s="4"/>
      <c r="B11" s="13"/>
      <c r="C11" s="4"/>
      <c r="D11" s="4"/>
      <c r="E11" s="4" t="s">
        <v>0</v>
      </c>
      <c r="F11" s="4" t="s">
        <v>1</v>
      </c>
      <c r="G11" s="4" t="s">
        <v>0</v>
      </c>
      <c r="H11" s="4" t="s">
        <v>1</v>
      </c>
      <c r="I11" s="425"/>
    </row>
    <row r="12" spans="1:9" ht="15.95" customHeight="1" x14ac:dyDescent="0.2">
      <c r="A12" s="421">
        <v>1</v>
      </c>
      <c r="B12" s="410" t="s">
        <v>70</v>
      </c>
      <c r="C12" s="411"/>
      <c r="D12" s="10">
        <v>11101</v>
      </c>
      <c r="E12" s="9"/>
      <c r="F12" s="9"/>
      <c r="G12" s="9"/>
      <c r="H12" s="9"/>
      <c r="I12" s="412" t="s">
        <v>71</v>
      </c>
    </row>
    <row r="13" spans="1:9" ht="15.95" customHeight="1" x14ac:dyDescent="0.2">
      <c r="A13" s="421"/>
      <c r="B13" s="32" t="s">
        <v>72</v>
      </c>
      <c r="C13" s="33" t="s">
        <v>7</v>
      </c>
      <c r="D13" s="35">
        <f>4826-995</f>
        <v>3831</v>
      </c>
      <c r="E13" s="36">
        <v>2.5</v>
      </c>
      <c r="F13" s="34">
        <f>+E13*23535</f>
        <v>58837.5</v>
      </c>
      <c r="G13" s="31">
        <f>+E13*D13</f>
        <v>9577.5</v>
      </c>
      <c r="H13" s="20">
        <f>+F13*D13</f>
        <v>225406462.5</v>
      </c>
      <c r="I13" s="405"/>
    </row>
    <row r="14" spans="1:9" ht="15.95" customHeight="1" x14ac:dyDescent="0.2">
      <c r="A14" s="421"/>
      <c r="B14" s="3" t="s">
        <v>8</v>
      </c>
      <c r="C14" s="33" t="s">
        <v>7</v>
      </c>
      <c r="D14" s="11">
        <v>995</v>
      </c>
      <c r="E14" s="36">
        <v>4</v>
      </c>
      <c r="F14" s="34">
        <f t="shared" ref="F14:F15" si="0">+E14*23535</f>
        <v>94140</v>
      </c>
      <c r="G14" s="31">
        <f t="shared" ref="G14:G17" si="1">+E14*D14</f>
        <v>3980</v>
      </c>
      <c r="H14" s="20">
        <f t="shared" ref="H14:H17" si="2">+F14*D14</f>
        <v>93669300</v>
      </c>
      <c r="I14" s="405"/>
    </row>
    <row r="15" spans="1:9" ht="15.95" customHeight="1" x14ac:dyDescent="0.2">
      <c r="A15" s="421"/>
      <c r="B15" s="3" t="s">
        <v>73</v>
      </c>
      <c r="C15" s="33" t="s">
        <v>7</v>
      </c>
      <c r="D15" s="11">
        <v>970</v>
      </c>
      <c r="E15" s="36">
        <v>2.5</v>
      </c>
      <c r="F15" s="34">
        <f t="shared" si="0"/>
        <v>58837.5</v>
      </c>
      <c r="G15" s="31">
        <f t="shared" si="1"/>
        <v>2425</v>
      </c>
      <c r="H15" s="20">
        <f t="shared" si="2"/>
        <v>57072375</v>
      </c>
      <c r="I15" s="405"/>
    </row>
    <row r="16" spans="1:9" ht="15.95" customHeight="1" x14ac:dyDescent="0.2">
      <c r="A16" s="421"/>
      <c r="B16" s="3" t="s">
        <v>2</v>
      </c>
      <c r="C16" s="33" t="s">
        <v>7</v>
      </c>
      <c r="D16" s="11">
        <v>315</v>
      </c>
      <c r="E16" s="36">
        <v>1.5</v>
      </c>
      <c r="F16" s="34">
        <f>+E16*23535</f>
        <v>35302.5</v>
      </c>
      <c r="G16" s="31">
        <f t="shared" si="1"/>
        <v>472.5</v>
      </c>
      <c r="H16" s="20">
        <f t="shared" si="2"/>
        <v>11120287.5</v>
      </c>
      <c r="I16" s="405"/>
    </row>
    <row r="17" spans="1:9" ht="15.95" customHeight="1" x14ac:dyDescent="0.2">
      <c r="A17" s="421"/>
      <c r="B17" s="3" t="s">
        <v>17</v>
      </c>
      <c r="C17" s="33" t="s">
        <v>7</v>
      </c>
      <c r="D17" s="11">
        <v>40</v>
      </c>
      <c r="E17" s="36">
        <v>3</v>
      </c>
      <c r="F17" s="34">
        <f>+E17*23535</f>
        <v>70605</v>
      </c>
      <c r="G17" s="31">
        <f t="shared" si="1"/>
        <v>120</v>
      </c>
      <c r="H17" s="20">
        <f t="shared" si="2"/>
        <v>2824200</v>
      </c>
      <c r="I17" s="413"/>
    </row>
    <row r="18" spans="1:9" ht="15.95" customHeight="1" x14ac:dyDescent="0.2">
      <c r="A18" s="419">
        <v>2</v>
      </c>
      <c r="B18" s="410" t="s">
        <v>74</v>
      </c>
      <c r="C18" s="411"/>
      <c r="D18" s="10">
        <v>11145</v>
      </c>
      <c r="E18" s="9"/>
      <c r="F18" s="9"/>
      <c r="G18" s="9"/>
      <c r="H18" s="9"/>
      <c r="I18" s="412" t="s">
        <v>71</v>
      </c>
    </row>
    <row r="19" spans="1:9" ht="15.95" customHeight="1" x14ac:dyDescent="0.2">
      <c r="A19" s="419"/>
      <c r="B19" s="32" t="s">
        <v>64</v>
      </c>
      <c r="C19" s="33" t="s">
        <v>7</v>
      </c>
      <c r="D19" s="35">
        <f>6488-995</f>
        <v>5493</v>
      </c>
      <c r="E19" s="36">
        <v>2.5</v>
      </c>
      <c r="F19" s="34">
        <f>+E19*23535</f>
        <v>58837.5</v>
      </c>
      <c r="G19" s="31">
        <f>+E19*D19</f>
        <v>13732.5</v>
      </c>
      <c r="H19" s="20">
        <f>+F19*D19</f>
        <v>323194387.5</v>
      </c>
      <c r="I19" s="405"/>
    </row>
    <row r="20" spans="1:9" ht="15.95" customHeight="1" x14ac:dyDescent="0.2">
      <c r="A20" s="419"/>
      <c r="B20" s="3" t="s">
        <v>65</v>
      </c>
      <c r="C20" s="33" t="s">
        <v>7</v>
      </c>
      <c r="D20" s="11">
        <v>995</v>
      </c>
      <c r="E20" s="36">
        <v>4</v>
      </c>
      <c r="F20" s="34">
        <f t="shared" ref="F20" si="3">+E20*23535</f>
        <v>94140</v>
      </c>
      <c r="G20" s="31">
        <f t="shared" ref="G20:G22" si="4">+E20*D20</f>
        <v>3980</v>
      </c>
      <c r="H20" s="20">
        <f t="shared" ref="H20:H22" si="5">+F20*D20</f>
        <v>93669300</v>
      </c>
      <c r="I20" s="405"/>
    </row>
    <row r="21" spans="1:9" ht="15.95" customHeight="1" x14ac:dyDescent="0.2">
      <c r="A21" s="419"/>
      <c r="B21" s="3" t="s">
        <v>2</v>
      </c>
      <c r="C21" s="33" t="s">
        <v>7</v>
      </c>
      <c r="D21" s="11">
        <v>360</v>
      </c>
      <c r="E21" s="36">
        <v>1.5</v>
      </c>
      <c r="F21" s="34">
        <f>+E21*23535</f>
        <v>35302.5</v>
      </c>
      <c r="G21" s="31">
        <f t="shared" si="4"/>
        <v>540</v>
      </c>
      <c r="H21" s="20">
        <f t="shared" si="5"/>
        <v>12708900</v>
      </c>
      <c r="I21" s="405"/>
    </row>
    <row r="22" spans="1:9" ht="15.95" customHeight="1" x14ac:dyDescent="0.2">
      <c r="A22" s="419"/>
      <c r="B22" s="3" t="s">
        <v>17</v>
      </c>
      <c r="C22" s="33" t="s">
        <v>7</v>
      </c>
      <c r="D22" s="11">
        <v>40</v>
      </c>
      <c r="E22" s="36">
        <v>3</v>
      </c>
      <c r="F22" s="34">
        <f>+E22*23535</f>
        <v>70605</v>
      </c>
      <c r="G22" s="31">
        <f t="shared" si="4"/>
        <v>120</v>
      </c>
      <c r="H22" s="20">
        <f t="shared" si="5"/>
        <v>2824200</v>
      </c>
      <c r="I22" s="413"/>
    </row>
    <row r="23" spans="1:9" ht="15.95" customHeight="1" x14ac:dyDescent="0.2">
      <c r="A23" s="420">
        <v>3</v>
      </c>
      <c r="B23" s="410" t="s">
        <v>75</v>
      </c>
      <c r="C23" s="411"/>
      <c r="D23" s="10">
        <v>13033</v>
      </c>
      <c r="E23" s="9"/>
      <c r="F23" s="9"/>
      <c r="G23" s="9"/>
      <c r="H23" s="9"/>
      <c r="I23" s="412" t="s">
        <v>71</v>
      </c>
    </row>
    <row r="24" spans="1:9" ht="15.95" customHeight="1" x14ac:dyDescent="0.2">
      <c r="A24" s="420"/>
      <c r="B24" s="32" t="s">
        <v>64</v>
      </c>
      <c r="C24" s="33" t="s">
        <v>7</v>
      </c>
      <c r="D24" s="35">
        <f>8510-995</f>
        <v>7515</v>
      </c>
      <c r="E24" s="36">
        <v>2.5</v>
      </c>
      <c r="F24" s="34">
        <f>+E24*23535</f>
        <v>58837.5</v>
      </c>
      <c r="G24" s="31">
        <f>+E24*D24</f>
        <v>18787.5</v>
      </c>
      <c r="H24" s="20">
        <f>+F24*D24</f>
        <v>442163812.5</v>
      </c>
      <c r="I24" s="405"/>
    </row>
    <row r="25" spans="1:9" ht="15.95" customHeight="1" x14ac:dyDescent="0.2">
      <c r="A25" s="420"/>
      <c r="B25" s="3" t="s">
        <v>65</v>
      </c>
      <c r="C25" s="33" t="s">
        <v>7</v>
      </c>
      <c r="D25" s="11">
        <v>995</v>
      </c>
      <c r="E25" s="36">
        <v>4</v>
      </c>
      <c r="F25" s="34">
        <f t="shared" ref="F25" si="6">+E25*23535</f>
        <v>94140</v>
      </c>
      <c r="G25" s="31">
        <f t="shared" ref="G25:G27" si="7">+E25*D25</f>
        <v>3980</v>
      </c>
      <c r="H25" s="20">
        <f t="shared" ref="H25:H27" si="8">+F25*D25</f>
        <v>93669300</v>
      </c>
      <c r="I25" s="405"/>
    </row>
    <row r="26" spans="1:9" ht="15.95" customHeight="1" x14ac:dyDescent="0.2">
      <c r="A26" s="420"/>
      <c r="B26" s="3" t="s">
        <v>2</v>
      </c>
      <c r="C26" s="33" t="s">
        <v>7</v>
      </c>
      <c r="D26" s="11">
        <v>360</v>
      </c>
      <c r="E26" s="36">
        <v>1.5</v>
      </c>
      <c r="F26" s="34">
        <f>+E26*23535</f>
        <v>35302.5</v>
      </c>
      <c r="G26" s="31">
        <f t="shared" si="7"/>
        <v>540</v>
      </c>
      <c r="H26" s="20">
        <f t="shared" si="8"/>
        <v>12708900</v>
      </c>
      <c r="I26" s="405"/>
    </row>
    <row r="27" spans="1:9" ht="15.95" customHeight="1" x14ac:dyDescent="0.2">
      <c r="A27" s="420"/>
      <c r="B27" s="3" t="s">
        <v>17</v>
      </c>
      <c r="C27" s="33" t="s">
        <v>7</v>
      </c>
      <c r="D27" s="11">
        <v>40</v>
      </c>
      <c r="E27" s="36">
        <v>3</v>
      </c>
      <c r="F27" s="34">
        <f>+E27*23535</f>
        <v>70605</v>
      </c>
      <c r="G27" s="31">
        <f t="shared" si="7"/>
        <v>120</v>
      </c>
      <c r="H27" s="20">
        <f t="shared" si="8"/>
        <v>2824200</v>
      </c>
      <c r="I27" s="413"/>
    </row>
    <row r="28" spans="1:9" ht="15.95" customHeight="1" x14ac:dyDescent="0.2">
      <c r="A28" s="417">
        <v>4</v>
      </c>
      <c r="B28" s="410" t="s">
        <v>76</v>
      </c>
      <c r="C28" s="411"/>
      <c r="D28" s="10">
        <v>11917</v>
      </c>
      <c r="E28" s="9"/>
      <c r="F28" s="9"/>
      <c r="G28" s="9"/>
      <c r="H28" s="9"/>
      <c r="I28" s="412" t="s">
        <v>71</v>
      </c>
    </row>
    <row r="29" spans="1:9" ht="15.95" customHeight="1" x14ac:dyDescent="0.2">
      <c r="A29" s="417"/>
      <c r="B29" s="32" t="s">
        <v>64</v>
      </c>
      <c r="C29" s="33" t="s">
        <v>7</v>
      </c>
      <c r="D29" s="35">
        <f>7500-995</f>
        <v>6505</v>
      </c>
      <c r="E29" s="36">
        <v>2.5</v>
      </c>
      <c r="F29" s="34">
        <f>+E29*23535</f>
        <v>58837.5</v>
      </c>
      <c r="G29" s="31">
        <f>+E29*D29</f>
        <v>16262.5</v>
      </c>
      <c r="H29" s="20">
        <f>+F29*D29</f>
        <v>382737937.5</v>
      </c>
      <c r="I29" s="405"/>
    </row>
    <row r="30" spans="1:9" ht="15.95" customHeight="1" x14ac:dyDescent="0.2">
      <c r="A30" s="417"/>
      <c r="B30" s="3" t="s">
        <v>65</v>
      </c>
      <c r="C30" s="33" t="s">
        <v>7</v>
      </c>
      <c r="D30" s="11">
        <v>995</v>
      </c>
      <c r="E30" s="36">
        <v>4</v>
      </c>
      <c r="F30" s="34">
        <f t="shared" ref="F30" si="9">+E30*23535</f>
        <v>94140</v>
      </c>
      <c r="G30" s="31">
        <f t="shared" ref="G30:G32" si="10">+E30*D30</f>
        <v>3980</v>
      </c>
      <c r="H30" s="20">
        <f t="shared" ref="H30:H32" si="11">+F30*D30</f>
        <v>93669300</v>
      </c>
      <c r="I30" s="405"/>
    </row>
    <row r="31" spans="1:9" ht="15.95" customHeight="1" x14ac:dyDescent="0.2">
      <c r="A31" s="417"/>
      <c r="B31" s="3" t="s">
        <v>2</v>
      </c>
      <c r="C31" s="33" t="s">
        <v>7</v>
      </c>
      <c r="D31" s="11">
        <v>360</v>
      </c>
      <c r="E31" s="36">
        <v>1.5</v>
      </c>
      <c r="F31" s="34">
        <f>+E31*23535</f>
        <v>35302.5</v>
      </c>
      <c r="G31" s="31">
        <f t="shared" si="10"/>
        <v>540</v>
      </c>
      <c r="H31" s="20">
        <f t="shared" si="11"/>
        <v>12708900</v>
      </c>
      <c r="I31" s="405"/>
    </row>
    <row r="32" spans="1:9" ht="15.95" customHeight="1" x14ac:dyDescent="0.2">
      <c r="A32" s="417"/>
      <c r="B32" s="3" t="s">
        <v>17</v>
      </c>
      <c r="C32" s="33" t="s">
        <v>7</v>
      </c>
      <c r="D32" s="11">
        <v>40</v>
      </c>
      <c r="E32" s="36">
        <v>3</v>
      </c>
      <c r="F32" s="34">
        <f>+E32*23535</f>
        <v>70605</v>
      </c>
      <c r="G32" s="31">
        <f t="shared" si="10"/>
        <v>120</v>
      </c>
      <c r="H32" s="20">
        <f t="shared" si="11"/>
        <v>2824200</v>
      </c>
      <c r="I32" s="413"/>
    </row>
    <row r="33" spans="1:9" ht="15.95" customHeight="1" x14ac:dyDescent="0.2">
      <c r="A33" s="418">
        <v>5</v>
      </c>
      <c r="B33" s="410" t="s">
        <v>77</v>
      </c>
      <c r="C33" s="411"/>
      <c r="D33" s="10">
        <v>10457</v>
      </c>
      <c r="E33" s="9"/>
      <c r="F33" s="9"/>
      <c r="G33" s="9"/>
      <c r="H33" s="9"/>
      <c r="I33" s="412" t="s">
        <v>71</v>
      </c>
    </row>
    <row r="34" spans="1:9" ht="15.95" customHeight="1" x14ac:dyDescent="0.2">
      <c r="A34" s="418"/>
      <c r="B34" s="32" t="s">
        <v>64</v>
      </c>
      <c r="C34" s="33" t="s">
        <v>7</v>
      </c>
      <c r="D34" s="35">
        <f>6488-995</f>
        <v>5493</v>
      </c>
      <c r="E34" s="36">
        <v>2.5</v>
      </c>
      <c r="F34" s="34">
        <f>+E34*23535</f>
        <v>58837.5</v>
      </c>
      <c r="G34" s="31">
        <f>+E34*D34</f>
        <v>13732.5</v>
      </c>
      <c r="H34" s="20">
        <f>+F34*D34</f>
        <v>323194387.5</v>
      </c>
      <c r="I34" s="405"/>
    </row>
    <row r="35" spans="1:9" ht="15.95" customHeight="1" x14ac:dyDescent="0.2">
      <c r="A35" s="418"/>
      <c r="B35" s="3" t="s">
        <v>65</v>
      </c>
      <c r="C35" s="33" t="s">
        <v>7</v>
      </c>
      <c r="D35" s="11">
        <v>995</v>
      </c>
      <c r="E35" s="36">
        <v>4</v>
      </c>
      <c r="F35" s="34">
        <f t="shared" ref="F35" si="12">+E35*23535</f>
        <v>94140</v>
      </c>
      <c r="G35" s="31">
        <f t="shared" ref="G35:G37" si="13">+E35*D35</f>
        <v>3980</v>
      </c>
      <c r="H35" s="20">
        <f t="shared" ref="H35:H37" si="14">+F35*D35</f>
        <v>93669300</v>
      </c>
      <c r="I35" s="405"/>
    </row>
    <row r="36" spans="1:9" ht="15.95" customHeight="1" x14ac:dyDescent="0.2">
      <c r="A36" s="418"/>
      <c r="B36" s="3" t="s">
        <v>2</v>
      </c>
      <c r="C36" s="33" t="s">
        <v>7</v>
      </c>
      <c r="D36" s="11">
        <v>360</v>
      </c>
      <c r="E36" s="36">
        <v>1.5</v>
      </c>
      <c r="F36" s="34">
        <f>+E36*23535</f>
        <v>35302.5</v>
      </c>
      <c r="G36" s="31">
        <f t="shared" si="13"/>
        <v>540</v>
      </c>
      <c r="H36" s="20">
        <f t="shared" si="14"/>
        <v>12708900</v>
      </c>
      <c r="I36" s="405"/>
    </row>
    <row r="37" spans="1:9" ht="15.95" customHeight="1" x14ac:dyDescent="0.2">
      <c r="A37" s="418"/>
      <c r="B37" s="3" t="s">
        <v>17</v>
      </c>
      <c r="C37" s="33" t="s">
        <v>7</v>
      </c>
      <c r="D37" s="11">
        <v>25</v>
      </c>
      <c r="E37" s="36">
        <v>3</v>
      </c>
      <c r="F37" s="34">
        <f>+E37*23535</f>
        <v>70605</v>
      </c>
      <c r="G37" s="31">
        <f t="shared" si="13"/>
        <v>75</v>
      </c>
      <c r="H37" s="20">
        <f t="shared" si="14"/>
        <v>1765125</v>
      </c>
      <c r="I37" s="413"/>
    </row>
    <row r="38" spans="1:9" ht="15.95" customHeight="1" x14ac:dyDescent="0.2">
      <c r="A38" s="409">
        <v>6</v>
      </c>
      <c r="B38" s="410" t="s">
        <v>78</v>
      </c>
      <c r="C38" s="411"/>
      <c r="D38" s="10">
        <v>8498</v>
      </c>
      <c r="E38" s="9"/>
      <c r="F38" s="9"/>
      <c r="G38" s="9"/>
      <c r="H38" s="9"/>
      <c r="I38" s="412" t="s">
        <v>71</v>
      </c>
    </row>
    <row r="39" spans="1:9" ht="15.95" customHeight="1" x14ac:dyDescent="0.2">
      <c r="A39" s="409"/>
      <c r="B39" s="32" t="s">
        <v>64</v>
      </c>
      <c r="C39" s="33" t="s">
        <v>7</v>
      </c>
      <c r="D39" s="35">
        <f>4870-995</f>
        <v>3875</v>
      </c>
      <c r="E39" s="36">
        <v>2.5</v>
      </c>
      <c r="F39" s="34">
        <f>+E39*23535</f>
        <v>58837.5</v>
      </c>
      <c r="G39" s="31">
        <f>+E39*D39</f>
        <v>9687.5</v>
      </c>
      <c r="H39" s="20">
        <f>+F39*D39</f>
        <v>227995312.5</v>
      </c>
      <c r="I39" s="405"/>
    </row>
    <row r="40" spans="1:9" ht="15.95" customHeight="1" x14ac:dyDescent="0.2">
      <c r="A40" s="409"/>
      <c r="B40" s="3" t="s">
        <v>65</v>
      </c>
      <c r="C40" s="33" t="s">
        <v>7</v>
      </c>
      <c r="D40" s="11">
        <v>995</v>
      </c>
      <c r="E40" s="36">
        <v>4</v>
      </c>
      <c r="F40" s="34">
        <f t="shared" ref="F40" si="15">+E40*23535</f>
        <v>94140</v>
      </c>
      <c r="G40" s="31">
        <f t="shared" ref="G40:G42" si="16">+E40*D40</f>
        <v>3980</v>
      </c>
      <c r="H40" s="20">
        <f t="shared" ref="H40:H42" si="17">+F40*D40</f>
        <v>93669300</v>
      </c>
      <c r="I40" s="405"/>
    </row>
    <row r="41" spans="1:9" ht="15.95" customHeight="1" x14ac:dyDescent="0.2">
      <c r="A41" s="409"/>
      <c r="B41" s="3" t="s">
        <v>2</v>
      </c>
      <c r="C41" s="33" t="s">
        <v>7</v>
      </c>
      <c r="D41" s="11">
        <v>300</v>
      </c>
      <c r="E41" s="36">
        <v>1.5</v>
      </c>
      <c r="F41" s="34">
        <f>+E41*23535</f>
        <v>35302.5</v>
      </c>
      <c r="G41" s="31">
        <f t="shared" si="16"/>
        <v>450</v>
      </c>
      <c r="H41" s="20">
        <f t="shared" si="17"/>
        <v>10590750</v>
      </c>
      <c r="I41" s="405"/>
    </row>
    <row r="42" spans="1:9" ht="15.95" customHeight="1" x14ac:dyDescent="0.2">
      <c r="A42" s="409"/>
      <c r="B42" s="3" t="s">
        <v>17</v>
      </c>
      <c r="C42" s="33" t="s">
        <v>7</v>
      </c>
      <c r="D42" s="11">
        <v>25</v>
      </c>
      <c r="E42" s="36">
        <v>3</v>
      </c>
      <c r="F42" s="34">
        <f>+E42*23535</f>
        <v>70605</v>
      </c>
      <c r="G42" s="31">
        <f t="shared" si="16"/>
        <v>75</v>
      </c>
      <c r="H42" s="20">
        <f t="shared" si="17"/>
        <v>1765125</v>
      </c>
      <c r="I42" s="413"/>
    </row>
    <row r="43" spans="1:9" ht="15.95" customHeight="1" x14ac:dyDescent="0.2">
      <c r="A43" s="414">
        <v>7</v>
      </c>
      <c r="B43" s="415" t="s">
        <v>79</v>
      </c>
      <c r="C43" s="415"/>
      <c r="D43" s="10">
        <v>6187</v>
      </c>
      <c r="E43" s="9"/>
      <c r="F43" s="9"/>
      <c r="G43" s="9"/>
      <c r="H43" s="9"/>
      <c r="I43" s="416" t="s">
        <v>71</v>
      </c>
    </row>
    <row r="44" spans="1:9" ht="15.95" customHeight="1" x14ac:dyDescent="0.2">
      <c r="A44" s="414"/>
      <c r="B44" s="14" t="s">
        <v>64</v>
      </c>
      <c r="C44" s="5" t="s">
        <v>7</v>
      </c>
      <c r="D44" s="29">
        <f>3010-D45</f>
        <v>2015</v>
      </c>
      <c r="E44" s="19">
        <v>2.5</v>
      </c>
      <c r="F44" s="6">
        <f>+E44*23535</f>
        <v>58837.5</v>
      </c>
      <c r="G44" s="7">
        <f>+E44*D44</f>
        <v>5037.5</v>
      </c>
      <c r="H44" s="8">
        <f>+F44*D44</f>
        <v>118557562.5</v>
      </c>
      <c r="I44" s="416"/>
    </row>
    <row r="45" spans="1:9" ht="15.95" customHeight="1" x14ac:dyDescent="0.2">
      <c r="A45" s="414"/>
      <c r="B45" s="14" t="s">
        <v>65</v>
      </c>
      <c r="C45" s="5" t="s">
        <v>7</v>
      </c>
      <c r="D45" s="29">
        <v>995</v>
      </c>
      <c r="E45" s="19">
        <v>4</v>
      </c>
      <c r="F45" s="6">
        <f t="shared" ref="F45" si="18">+E45*23535</f>
        <v>94140</v>
      </c>
      <c r="G45" s="7">
        <f t="shared" ref="G45:G47" si="19">+E45*D45</f>
        <v>3980</v>
      </c>
      <c r="H45" s="8">
        <f t="shared" ref="H45:H47" si="20">+F45*D45</f>
        <v>93669300</v>
      </c>
      <c r="I45" s="416"/>
    </row>
    <row r="46" spans="1:9" ht="15.95" customHeight="1" x14ac:dyDescent="0.2">
      <c r="A46" s="414"/>
      <c r="B46" s="14" t="s">
        <v>2</v>
      </c>
      <c r="C46" s="5" t="s">
        <v>7</v>
      </c>
      <c r="D46" s="29">
        <v>300</v>
      </c>
      <c r="E46" s="36">
        <v>1.5</v>
      </c>
      <c r="F46" s="34">
        <f>+E46*23535</f>
        <v>35302.5</v>
      </c>
      <c r="G46" s="31">
        <f t="shared" si="19"/>
        <v>450</v>
      </c>
      <c r="H46" s="20">
        <f t="shared" si="20"/>
        <v>10590750</v>
      </c>
      <c r="I46" s="416"/>
    </row>
    <row r="47" spans="1:9" ht="15.95" customHeight="1" x14ac:dyDescent="0.2">
      <c r="A47" s="414"/>
      <c r="B47" s="14" t="s">
        <v>17</v>
      </c>
      <c r="C47" s="5" t="s">
        <v>7</v>
      </c>
      <c r="D47" s="29">
        <v>25</v>
      </c>
      <c r="E47" s="19">
        <v>3</v>
      </c>
      <c r="F47" s="6">
        <f>+E47*23535</f>
        <v>70605</v>
      </c>
      <c r="G47" s="7">
        <f t="shared" si="19"/>
        <v>75</v>
      </c>
      <c r="H47" s="8">
        <f t="shared" si="20"/>
        <v>1765125</v>
      </c>
      <c r="I47" s="416"/>
    </row>
    <row r="48" spans="1:9" ht="15.95" customHeight="1" x14ac:dyDescent="0.2"/>
    <row r="49" spans="1:8" ht="15.95" customHeight="1" x14ac:dyDescent="0.25">
      <c r="B49" s="17" t="s">
        <v>80</v>
      </c>
    </row>
    <row r="50" spans="1:8" ht="15.95" customHeight="1" x14ac:dyDescent="0.2"/>
    <row r="51" spans="1:8" ht="15.95" customHeight="1" x14ac:dyDescent="0.25">
      <c r="A51" s="69" t="s">
        <v>81</v>
      </c>
      <c r="B51" s="70" t="s">
        <v>82</v>
      </c>
      <c r="C51" s="71"/>
      <c r="D51" s="71"/>
      <c r="E51" s="1"/>
      <c r="F51" s="1"/>
      <c r="G51" s="1"/>
      <c r="H51" s="1"/>
    </row>
    <row r="52" spans="1:8" ht="15.95" customHeight="1" x14ac:dyDescent="0.2">
      <c r="B52" s="12" t="s">
        <v>82</v>
      </c>
      <c r="C52" s="72">
        <v>12</v>
      </c>
      <c r="D52" s="1" t="s">
        <v>83</v>
      </c>
      <c r="E52" s="1"/>
      <c r="F52" s="1"/>
      <c r="G52" s="1"/>
      <c r="H52" s="1"/>
    </row>
    <row r="53" spans="1:8" ht="15.95" customHeight="1" x14ac:dyDescent="0.2">
      <c r="B53" s="12" t="s">
        <v>84</v>
      </c>
      <c r="C53" s="72">
        <v>12</v>
      </c>
      <c r="D53" s="1" t="s">
        <v>85</v>
      </c>
      <c r="E53" s="1"/>
      <c r="F53" s="1"/>
      <c r="G53" s="1"/>
      <c r="H53" s="1"/>
    </row>
    <row r="54" spans="1:8" ht="15.95" customHeight="1" x14ac:dyDescent="0.2"/>
    <row r="55" spans="1:8" ht="15.95" customHeight="1" x14ac:dyDescent="0.25">
      <c r="A55" s="69" t="s">
        <v>86</v>
      </c>
      <c r="B55" s="70" t="s">
        <v>87</v>
      </c>
      <c r="C55" s="71"/>
      <c r="D55" s="71"/>
      <c r="E55" s="1"/>
      <c r="F55" s="1"/>
      <c r="G55" s="1"/>
    </row>
    <row r="56" spans="1:8" ht="15.95" customHeight="1" x14ac:dyDescent="0.2">
      <c r="B56" s="73" t="s">
        <v>88</v>
      </c>
      <c r="C56" s="74"/>
      <c r="D56" s="1"/>
      <c r="E56" s="1"/>
      <c r="F56" s="1"/>
      <c r="G56" s="1"/>
    </row>
    <row r="57" spans="1:8" ht="15.95" customHeight="1" x14ac:dyDescent="0.2">
      <c r="B57" s="73" t="s">
        <v>89</v>
      </c>
      <c r="C57" s="74"/>
      <c r="D57" s="1"/>
      <c r="E57" s="1"/>
      <c r="F57" s="1"/>
      <c r="G57" s="1"/>
    </row>
  </sheetData>
  <mergeCells count="26">
    <mergeCell ref="B1:I1"/>
    <mergeCell ref="A12:A17"/>
    <mergeCell ref="B12:C12"/>
    <mergeCell ref="I12:I17"/>
    <mergeCell ref="A5:I5"/>
    <mergeCell ref="E10:F10"/>
    <mergeCell ref="G10:H10"/>
    <mergeCell ref="I10:I11"/>
    <mergeCell ref="A18:A22"/>
    <mergeCell ref="B18:C18"/>
    <mergeCell ref="I18:I22"/>
    <mergeCell ref="A23:A27"/>
    <mergeCell ref="B23:C23"/>
    <mergeCell ref="I23:I27"/>
    <mergeCell ref="A28:A32"/>
    <mergeCell ref="B28:C28"/>
    <mergeCell ref="I28:I32"/>
    <mergeCell ref="A33:A37"/>
    <mergeCell ref="B33:C33"/>
    <mergeCell ref="I33:I37"/>
    <mergeCell ref="A38:A42"/>
    <mergeCell ref="B38:C38"/>
    <mergeCell ref="I38:I42"/>
    <mergeCell ref="A43:A47"/>
    <mergeCell ref="B43:C43"/>
    <mergeCell ref="I43:I47"/>
  </mergeCells>
  <pageMargins left="0.24" right="0.22" top="0.26812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Bắc Ninh </vt:lpstr>
      <vt:lpstr>Hà Nam </vt:lpstr>
      <vt:lpstr>Quang Minh</vt:lpstr>
      <vt:lpstr>Văn Khê</vt:lpstr>
      <vt:lpstr>Hải Dương</vt:lpstr>
      <vt:lpstr>Xuân Phương</vt:lpstr>
      <vt:lpstr>bán HN2</vt:lpstr>
      <vt:lpstr>bán HN4</vt:lpstr>
      <vt:lpstr>HD1 cụm CN Long Xuyên</vt:lpstr>
      <vt:lpstr>HD2 TP Hải Dương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Thi Mai Trang</dc:creator>
  <cp:lastModifiedBy>nguyenthithuyhuonggl1703@gmail.com</cp:lastModifiedBy>
  <cp:lastPrinted>2023-07-26T02:30:53Z</cp:lastPrinted>
  <dcterms:created xsi:type="dcterms:W3CDTF">2016-03-02T02:54:20Z</dcterms:created>
  <dcterms:modified xsi:type="dcterms:W3CDTF">2024-03-04T09:26:38Z</dcterms:modified>
</cp:coreProperties>
</file>